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mdhscrc-my.sharepoint.com/personal/ldiven_hscrc_maryland_gov/Documents/CB Files/FY 2022 Final Statewide Reports/"/>
    </mc:Choice>
  </mc:AlternateContent>
  <xr:revisionPtr revIDLastSave="0" documentId="8_{036C71F2-99A8-4D18-8D3A-64659CE6EEC0}" xr6:coauthVersionLast="47" xr6:coauthVersionMax="47" xr10:uidLastSave="{00000000-0000-0000-0000-000000000000}"/>
  <bookViews>
    <workbookView xWindow="-96" yWindow="-96" windowWidth="23232" windowHeight="13872" tabRatio="932" xr2:uid="{DF541BEE-3462-4ABF-AED1-09169EF4D3E4}"/>
  </bookViews>
  <sheets>
    <sheet name="DME-NSP-all" sheetId="62" r:id="rId1"/>
    <sheet name="Charity in Rates" sheetId="4" r:id="rId2"/>
    <sheet name="Figures" sheetId="63" r:id="rId3"/>
    <sheet name="CB Table 1" sheetId="2" r:id="rId4"/>
    <sheet name="Rate Support-Attachment I" sheetId="61" r:id="rId5"/>
    <sheet name="Attachment II-All Hospitals" sheetId="7" r:id="rId6"/>
    <sheet name="Attachment III-All" sheetId="9" r:id="rId7"/>
    <sheet name="0001_Meritus" sheetId="10" r:id="rId8"/>
    <sheet name="0002_UMMC" sheetId="11" r:id="rId9"/>
    <sheet name="0003_UM Capital Region" sheetId="12" r:id="rId10"/>
    <sheet name="0004_Holy Cross" sheetId="13" r:id="rId11"/>
    <sheet name="0005_Frederick" sheetId="14" r:id="rId12"/>
    <sheet name="0006_UM Harford Memorial" sheetId="15" r:id="rId13"/>
    <sheet name="0008_Mercy" sheetId="16" r:id="rId14"/>
    <sheet name="0009_JHH" sheetId="17" r:id="rId15"/>
    <sheet name="0010_UM Shore Dorchester" sheetId="18" r:id="rId16"/>
    <sheet name="0011_Saint Agnes" sheetId="19" r:id="rId17"/>
    <sheet name="0012_Lifebridge Sinai" sheetId="20" r:id="rId18"/>
    <sheet name="0013_Grace" sheetId="21" r:id="rId19"/>
    <sheet name="0015_MedStar Franklin Square" sheetId="22" r:id="rId20"/>
    <sheet name="0016_White Oak" sheetId="23" r:id="rId21"/>
    <sheet name="0017_Garrett" sheetId="24" r:id="rId22"/>
    <sheet name="0018_MedStar Montgomery" sheetId="25" r:id="rId23"/>
    <sheet name="0019_Peninsula" sheetId="26" r:id="rId24"/>
    <sheet name="0022_Suburban" sheetId="27" r:id="rId25"/>
    <sheet name="0023_AAMC" sheetId="28" r:id="rId26"/>
    <sheet name="0024_MedStar Union Memorial" sheetId="29" r:id="rId27"/>
    <sheet name="0027_Western MD" sheetId="30" r:id="rId28"/>
    <sheet name="0028_MedStar St" sheetId="31" r:id="rId29"/>
    <sheet name="0029_JH Bayview" sheetId="32" r:id="rId30"/>
    <sheet name="0030_UM Shore Chester" sheetId="33" r:id="rId31"/>
    <sheet name="0032_Union Cecil" sheetId="34" r:id="rId32"/>
    <sheet name="0033_Carroll" sheetId="35" r:id="rId33"/>
    <sheet name="0034_MedStar Harbor" sheetId="36" r:id="rId34"/>
    <sheet name="0035_UM Charles Regional" sheetId="37" r:id="rId35"/>
    <sheet name="0037_UM Shore Easton" sheetId="38" r:id="rId36"/>
    <sheet name="0038_UMMC Midtown" sheetId="39" r:id="rId37"/>
    <sheet name="0039_Calvert" sheetId="40" r:id="rId38"/>
    <sheet name="0040_Lifebridge Northwest" sheetId="41" r:id="rId39"/>
    <sheet name="0043_UM BWMC" sheetId="42" r:id="rId40"/>
    <sheet name="0044_GBMC" sheetId="43" r:id="rId41"/>
    <sheet name="0045_McCready" sheetId="44" r:id="rId42"/>
    <sheet name="0048_Howard County" sheetId="45" r:id="rId43"/>
    <sheet name="0049_UM Upper Chesapeake" sheetId="46" r:id="rId44"/>
    <sheet name="0051_Doctors" sheetId="47" r:id="rId45"/>
    <sheet name="0056_MedStar Good Samaritan" sheetId="48" r:id="rId46"/>
    <sheet name="0057_Shady Grove" sheetId="49" r:id="rId47"/>
    <sheet name="0058_UMROI" sheetId="50" r:id="rId48"/>
    <sheet name="0060_Fort Washington" sheetId="51" r:id="rId49"/>
    <sheet name="0061_Atlantic General" sheetId="52" r:id="rId50"/>
    <sheet name="0062_MedStar Southern Maryland" sheetId="53" r:id="rId51"/>
    <sheet name="0063_UM St Joseph" sheetId="54" r:id="rId52"/>
    <sheet name="0064_Lifebridge Levindale" sheetId="55" r:id="rId53"/>
    <sheet name="0065_Holy Cross Germantown" sheetId="56" r:id="rId54"/>
    <sheet name="3029_Adventist Rehab" sheetId="57" r:id="rId55"/>
    <sheet name="3300_Mt Washington Peds" sheetId="58" r:id="rId56"/>
    <sheet name="4000_Sheppard Pratt" sheetId="59" r:id="rId57"/>
    <sheet name="4020_McNew" sheetId="60" r:id="rId58"/>
  </sheets>
  <externalReferences>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s>
  <definedNames>
    <definedName name="\P" localSheetId="14">[1]Medicine!#REF!</definedName>
    <definedName name="\P">[1]Medicine!#REF!</definedName>
    <definedName name="__123Graph_A" hidden="1">'[2]#REF'!$BI$62:$BU$62</definedName>
    <definedName name="__123Graph_ADOIR" hidden="1">'[2]days os graph'!#REF!</definedName>
    <definedName name="__123Graph_AGROUP1" hidden="1">'[2]#REF'!$BG$33:$BT$33</definedName>
    <definedName name="__123Graph_AGROUP10" hidden="1">'[2]#REF'!$BG$131:$BU$131</definedName>
    <definedName name="__123Graph_AGROUP11" hidden="1">'[2]#REF'!$BG$137:$BU$137</definedName>
    <definedName name="__123Graph_AGROUP2" hidden="1">'[2]#REF'!$BG$41:$BU$41</definedName>
    <definedName name="__123Graph_AGROUP3" hidden="1">'[2]#REF'!$BG$51:$BU$51</definedName>
    <definedName name="__123Graph_AGROUP4" hidden="1">'[2]#REF'!$BI$62:$BU$62</definedName>
    <definedName name="__123Graph_AGROUP5" hidden="1">'[2]#REF'!$BG$71:$BU$71</definedName>
    <definedName name="__123Graph_AGROUP6" hidden="1">'[2]#REF'!$BG$94:$BU$94</definedName>
    <definedName name="__123Graph_AGROUP7" hidden="1">'[2]#REF'!$BG$110:$BU$110</definedName>
    <definedName name="__123Graph_AGROUP8" hidden="1">'[2]#REF'!$BG$117:$BU$117</definedName>
    <definedName name="__123Graph_AGROUP9" hidden="1">'[2]#REF'!$BG$123:$BU$123</definedName>
    <definedName name="__123Graph_B" hidden="1">'[2]#REF'!$BI$203:$BU$203</definedName>
    <definedName name="__123Graph_BDOIR" hidden="1">'[2]days os graph'!#REF!</definedName>
    <definedName name="__123Graph_BGROUP4" hidden="1">'[2]#REF'!$BI$203:$BU$203</definedName>
    <definedName name="__123Graph_LBL_ADOIR" hidden="1">'[2]#REF'!$B$154:$B$167</definedName>
    <definedName name="__123Graph_LBL_BDOIR" hidden="1">'[2]#REF'!$C$154:$C$156</definedName>
    <definedName name="__123Graph_X" hidden="1">'[2]#REF'!$A$155:$A$167</definedName>
    <definedName name="__123Graph_XDOIR" hidden="1">'[2]days os graph'!$C$5:$C$17</definedName>
    <definedName name="__123Graph_XGROUP1" hidden="1">'[2]#REF'!$A$154:$A$167</definedName>
    <definedName name="__123Graph_XGROUP10" hidden="1">'[2]#REF'!$A$154:$A$167</definedName>
    <definedName name="__123Graph_XGROUP11" hidden="1">'[2]#REF'!$A$154:$A$167</definedName>
    <definedName name="__123Graph_XGROUP2" hidden="1">'[2]#REF'!$A$154:$A$167</definedName>
    <definedName name="__123Graph_XGROUP3" hidden="1">'[2]#REF'!$A$154:$A$167</definedName>
    <definedName name="__123Graph_XGROUP4" hidden="1">'[2]#REF'!$A$155:$A$167</definedName>
    <definedName name="__123Graph_XGROUP5" hidden="1">'[2]#REF'!$A$154:$A$167</definedName>
    <definedName name="__123Graph_XGROUP6" hidden="1">'[2]#REF'!$A$154:$A$167</definedName>
    <definedName name="__123Graph_XGROUP7" hidden="1">'[2]#REF'!$A$154:$A$167</definedName>
    <definedName name="__123Graph_XGROUP8" hidden="1">'[2]#REF'!$A$154:$A$167</definedName>
    <definedName name="__123Graph_XGROUP9" hidden="1">'[2]#REF'!$A$154:$A$167</definedName>
    <definedName name="_10_______123Graph_BCHART_3" hidden="1">[3]Graphs!$C$111:$C$117</definedName>
    <definedName name="_100____123Graph_BCHART_6" hidden="1">[3]Graphs!$K$171:$K$177</definedName>
    <definedName name="_101____123Graph_LBL_ACHART_1" hidden="1">[3]Graphs!$B$48:$B$54</definedName>
    <definedName name="_102____123Graph_LBL_ACHART_2" hidden="1">[3]Graphs!$J$48:$J$54</definedName>
    <definedName name="_103____123Graph_LBL_ACHART_3" hidden="1">[3]Graphs!$B$111:$B$117</definedName>
    <definedName name="_104____123Graph_LBL_ACHART_4" hidden="1">[3]Graphs!$J$111:$J$117</definedName>
    <definedName name="_105____123Graph_LBL_ACHART_5" hidden="1">[3]Graphs!$B$171:$B$177</definedName>
    <definedName name="_106____123Graph_LBL_ACHART_6" hidden="1">[3]Graphs!$J$171:$J$177</definedName>
    <definedName name="_107____123Graph_LBL_BCHART_1" hidden="1">[3]Graphs!$C$48:$C$54</definedName>
    <definedName name="_108____123Graph_LBL_BCHART_2" hidden="1">[3]Graphs!$K$48:$K$54</definedName>
    <definedName name="_109____123Graph_LBL_BCHART_3" hidden="1">[3]Graphs!$C$111:$C$117</definedName>
    <definedName name="_11_______123Graph_BCHART_4" hidden="1">[3]Graphs!$K$111:$K$117</definedName>
    <definedName name="_110____123Graph_LBL_BCHART_4" hidden="1">[3]Graphs!$K$111:$K$117</definedName>
    <definedName name="_111____123Graph_LBL_BCHART_5" hidden="1">[3]Graphs!$C$171:$C$177</definedName>
    <definedName name="_112____123Graph_LBL_BCHART_6" hidden="1">[3]Graphs!$K$171:$K$177</definedName>
    <definedName name="_113____123Graph_XCHART_2" hidden="1">[3]Graphs!$I$48:$I$54</definedName>
    <definedName name="_114____123Graph_XCHART_3" hidden="1">[3]Graphs!$A$111:$A$117</definedName>
    <definedName name="_115____123Graph_XCHART_4" hidden="1">[3]Graphs!$I$111:$I$117</definedName>
    <definedName name="_116____123Graph_XCHART_5" hidden="1">[3]Graphs!$A$171:$A$177</definedName>
    <definedName name="_117____123Graph_XCHART_6" hidden="1">[3]Graphs!$I$171:$I$177</definedName>
    <definedName name="_118___123Graph_ACHART_1" hidden="1">[3]Graphs!$B$48:$B$54</definedName>
    <definedName name="_119___123Graph_ACHART_2" hidden="1">[3]Graphs!$J$48:$J$54</definedName>
    <definedName name="_12_______123Graph_BCHART_5" hidden="1">[3]Graphs!$C$171:$C$177</definedName>
    <definedName name="_120___123Graph_ACHART_3" hidden="1">[3]Graphs!$B$111:$B$117</definedName>
    <definedName name="_121___123Graph_ACHART_4" hidden="1">[3]Graphs!$J$111:$J$117</definedName>
    <definedName name="_122___123Graph_ACHART_5" hidden="1">[3]Graphs!$B$171:$B$177</definedName>
    <definedName name="_123___123Graph_ACHART_6" hidden="1">[3]Graphs!$J$171:$J$177</definedName>
    <definedName name="_124___123Graph_BCHART_1" hidden="1">[3]Graphs!$C$48:$C$54</definedName>
    <definedName name="_125___123Graph_BCHART_2" hidden="1">[3]Graphs!$K$48:$K$54</definedName>
    <definedName name="_126___123Graph_BCHART_3" hidden="1">[3]Graphs!$C$111:$C$117</definedName>
    <definedName name="_127___123Graph_BCHART_4" hidden="1">[3]Graphs!$K$111:$K$117</definedName>
    <definedName name="_128___123Graph_BCHART_5" hidden="1">[3]Graphs!$C$171:$C$177</definedName>
    <definedName name="_129___123Graph_BCHART_6" hidden="1">[3]Graphs!$K$171:$K$177</definedName>
    <definedName name="_13_______123Graph_BCHART_6" hidden="1">[3]Graphs!$K$171:$K$177</definedName>
    <definedName name="_130___123Graph_LBL_ACHART_1" hidden="1">[3]Graphs!$B$48:$B$54</definedName>
    <definedName name="_131___123Graph_LBL_ACHART_2" hidden="1">[3]Graphs!$J$48:$J$54</definedName>
    <definedName name="_132___123Graph_LBL_ACHART_3" hidden="1">[3]Graphs!$B$111:$B$117</definedName>
    <definedName name="_133___123Graph_LBL_ACHART_4" hidden="1">[3]Graphs!$J$111:$J$117</definedName>
    <definedName name="_134___123Graph_LBL_ACHART_5" hidden="1">[3]Graphs!$B$171:$B$177</definedName>
    <definedName name="_135___123Graph_LBL_ACHART_6" hidden="1">[3]Graphs!$J$171:$J$177</definedName>
    <definedName name="_136___123Graph_LBL_BCHART_1" hidden="1">[3]Graphs!$C$48:$C$54</definedName>
    <definedName name="_137___123Graph_LBL_BCHART_2" hidden="1">[3]Graphs!$K$48:$K$54</definedName>
    <definedName name="_138___123Graph_LBL_BCHART_3" hidden="1">[3]Graphs!$C$111:$C$117</definedName>
    <definedName name="_139___123Graph_LBL_BCHART_4" hidden="1">[3]Graphs!$K$111:$K$117</definedName>
    <definedName name="_14_______123Graph_LBL_ACHART_1" hidden="1">[3]Graphs!$B$48:$B$54</definedName>
    <definedName name="_140___123Graph_LBL_BCHART_5" hidden="1">[3]Graphs!$C$171:$C$177</definedName>
    <definedName name="_141___123Graph_LBL_BCHART_6" hidden="1">[3]Graphs!$K$171:$K$177</definedName>
    <definedName name="_142___123Graph_XCHART_2" hidden="1">[3]Graphs!$I$48:$I$54</definedName>
    <definedName name="_143___123Graph_XCHART_3" hidden="1">[3]Graphs!$A$111:$A$117</definedName>
    <definedName name="_144___123Graph_XCHART_4" hidden="1">[3]Graphs!$I$111:$I$117</definedName>
    <definedName name="_145___123Graph_XCHART_5" hidden="1">[3]Graphs!$A$171:$A$177</definedName>
    <definedName name="_146___123Graph_XCHART_6" hidden="1">[3]Graphs!$I$171:$I$177</definedName>
    <definedName name="_147__123Graph_ACHART_1" hidden="1">[3]Graphs!$B$48:$B$54</definedName>
    <definedName name="_148__123Graph_ACHART_2" hidden="1">[3]Graphs!$J$48:$J$54</definedName>
    <definedName name="_149__123Graph_ACHART_3" hidden="1">[3]Graphs!$B$111:$B$117</definedName>
    <definedName name="_15_______123Graph_LBL_ACHART_2" hidden="1">[3]Graphs!$J$48:$J$54</definedName>
    <definedName name="_150__123Graph_ACHART_4" hidden="1">[3]Graphs!$J$111:$J$117</definedName>
    <definedName name="_151__123Graph_ACHART_5" hidden="1">[3]Graphs!$B$171:$B$177</definedName>
    <definedName name="_152__123Graph_ACHART_6" hidden="1">[3]Graphs!$J$171:$J$177</definedName>
    <definedName name="_153__123Graph_BCHART_1" hidden="1">[3]Graphs!$C$48:$C$54</definedName>
    <definedName name="_154__123Graph_BCHART_2" hidden="1">[3]Graphs!$K$48:$K$54</definedName>
    <definedName name="_155__123Graph_BCHART_3" hidden="1">[3]Graphs!$C$111:$C$117</definedName>
    <definedName name="_156__123Graph_BCHART_4" hidden="1">[3]Graphs!$K$111:$K$117</definedName>
    <definedName name="_157__123Graph_BCHART_5" hidden="1">[3]Graphs!$C$171:$C$177</definedName>
    <definedName name="_158__123Graph_BCHART_6" hidden="1">[3]Graphs!$K$171:$K$177</definedName>
    <definedName name="_159__123Graph_LBL_ACHART_1" hidden="1">[3]Graphs!$B$48:$B$54</definedName>
    <definedName name="_16_______123Graph_LBL_ACHART_3" hidden="1">[3]Graphs!$B$111:$B$117</definedName>
    <definedName name="_160__123Graph_LBL_ACHART_2" hidden="1">[3]Graphs!$J$48:$J$54</definedName>
    <definedName name="_161__123Graph_LBL_ACHART_3" hidden="1">[3]Graphs!$B$111:$B$117</definedName>
    <definedName name="_162__123Graph_LBL_ACHART_4" hidden="1">[3]Graphs!$J$111:$J$117</definedName>
    <definedName name="_163__123Graph_LBL_ACHART_5" hidden="1">[3]Graphs!$B$171:$B$177</definedName>
    <definedName name="_164__123Graph_LBL_ACHART_6" hidden="1">[3]Graphs!$J$171:$J$177</definedName>
    <definedName name="_165__123Graph_LBL_BCHART_1" hidden="1">[3]Graphs!$C$48:$C$54</definedName>
    <definedName name="_166__123Graph_LBL_BCHART_2" hidden="1">[3]Graphs!$K$48:$K$54</definedName>
    <definedName name="_167__123Graph_LBL_BCHART_3" hidden="1">[3]Graphs!$C$111:$C$117</definedName>
    <definedName name="_168__123Graph_LBL_BCHART_4" hidden="1">[3]Graphs!$K$111:$K$117</definedName>
    <definedName name="_169__123Graph_LBL_BCHART_5" hidden="1">[3]Graphs!$C$171:$C$177</definedName>
    <definedName name="_17_______123Graph_LBL_ACHART_4" hidden="1">[3]Graphs!$J$111:$J$117</definedName>
    <definedName name="_170__123Graph_LBL_BCHART_6" hidden="1">[3]Graphs!$K$171:$K$177</definedName>
    <definedName name="_171__123Graph_XCHART_2" hidden="1">[3]Graphs!$I$48:$I$54</definedName>
    <definedName name="_172__123Graph_XCHART_3" hidden="1">[3]Graphs!$A$111:$A$117</definedName>
    <definedName name="_173__123Graph_XCHART_4" hidden="1">[3]Graphs!$I$111:$I$117</definedName>
    <definedName name="_174__123Graph_XCHART_5" hidden="1">[3]Graphs!$A$171:$A$177</definedName>
    <definedName name="_175__123Graph_XCHART_6" hidden="1">[3]Graphs!$I$171:$I$177</definedName>
    <definedName name="_18_______123Graph_LBL_ACHART_5" hidden="1">[3]Graphs!$B$171:$B$177</definedName>
    <definedName name="_19_______123Graph_LBL_ACHART_6" hidden="1">[3]Graphs!$J$171:$J$177</definedName>
    <definedName name="_2_______123Graph_ACHART_1" hidden="1">[3]Graphs!$B$48:$B$54</definedName>
    <definedName name="_20_______123Graph_LBL_BCHART_1" hidden="1">[3]Graphs!$C$48:$C$54</definedName>
    <definedName name="_21_______123Graph_LBL_BCHART_2" hidden="1">[3]Graphs!$K$48:$K$54</definedName>
    <definedName name="_22_______123Graph_LBL_BCHART_3" hidden="1">[3]Graphs!$C$111:$C$117</definedName>
    <definedName name="_23_______123Graph_LBL_BCHART_4" hidden="1">[3]Graphs!$K$111:$K$117</definedName>
    <definedName name="_24_______123Graph_LBL_BCHART_5" hidden="1">[3]Graphs!$C$171:$C$177</definedName>
    <definedName name="_25_______123Graph_LBL_BCHART_6" hidden="1">[3]Graphs!$K$171:$K$177</definedName>
    <definedName name="_26_______123Graph_XCHART_2" hidden="1">[3]Graphs!$I$48:$I$54</definedName>
    <definedName name="_27_______123Graph_XCHART_3" hidden="1">[3]Graphs!$A$111:$A$117</definedName>
    <definedName name="_28_______123Graph_XCHART_4" hidden="1">[3]Graphs!$I$111:$I$117</definedName>
    <definedName name="_29_______123Graph_XCHART_5" hidden="1">[3]Graphs!$A$171:$A$177</definedName>
    <definedName name="_3_______123Graph_ACHART_2" hidden="1">[3]Graphs!$J$48:$J$54</definedName>
    <definedName name="_30_______123Graph_XCHART_6" hidden="1">[3]Graphs!$I$171:$I$177</definedName>
    <definedName name="_31______123Graph_ACHART_1" hidden="1">[3]Graphs!$B$48:$B$54</definedName>
    <definedName name="_32______123Graph_ACHART_2" hidden="1">[3]Graphs!$J$48:$J$54</definedName>
    <definedName name="_33______123Graph_ACHART_3" hidden="1">[3]Graphs!$B$111:$B$117</definedName>
    <definedName name="_34______123Graph_ACHART_4" hidden="1">[3]Graphs!$J$111:$J$117</definedName>
    <definedName name="_35______123Graph_ACHART_5" hidden="1">[3]Graphs!$B$171:$B$177</definedName>
    <definedName name="_36______123Graph_ACHART_6" hidden="1">[3]Graphs!$J$171:$J$177</definedName>
    <definedName name="_37______123Graph_BCHART_1" hidden="1">[3]Graphs!$C$48:$C$54</definedName>
    <definedName name="_38______123Graph_BCHART_2" hidden="1">[3]Graphs!$K$48:$K$54</definedName>
    <definedName name="_39______123Graph_BCHART_3" hidden="1">[3]Graphs!$C$111:$C$117</definedName>
    <definedName name="_4_______123Graph_ACHART_3" hidden="1">[3]Graphs!$B$111:$B$117</definedName>
    <definedName name="_40______123Graph_BCHART_4" hidden="1">[3]Graphs!$K$111:$K$117</definedName>
    <definedName name="_41______123Graph_BCHART_5" hidden="1">[3]Graphs!$C$171:$C$177</definedName>
    <definedName name="_42______123Graph_BCHART_6" hidden="1">[3]Graphs!$K$171:$K$177</definedName>
    <definedName name="_43______123Graph_LBL_ACHART_1" hidden="1">[3]Graphs!$B$48:$B$54</definedName>
    <definedName name="_44______123Graph_LBL_ACHART_2" hidden="1">[3]Graphs!$J$48:$J$54</definedName>
    <definedName name="_45______123Graph_LBL_ACHART_3" hidden="1">[3]Graphs!$B$111:$B$117</definedName>
    <definedName name="_46______123Graph_LBL_ACHART_4" hidden="1">[3]Graphs!$J$111:$J$117</definedName>
    <definedName name="_47______123Graph_LBL_ACHART_5" hidden="1">[3]Graphs!$B$171:$B$177</definedName>
    <definedName name="_48______123Graph_LBL_ACHART_6" hidden="1">[3]Graphs!$J$171:$J$177</definedName>
    <definedName name="_49______123Graph_LBL_BCHART_1" hidden="1">[3]Graphs!$C$48:$C$54</definedName>
    <definedName name="_5_______123Graph_ACHART_4" hidden="1">[3]Graphs!$J$111:$J$117</definedName>
    <definedName name="_50______123Graph_LBL_BCHART_2" hidden="1">[3]Graphs!$K$48:$K$54</definedName>
    <definedName name="_51______123Graph_LBL_BCHART_3" hidden="1">[3]Graphs!$C$111:$C$117</definedName>
    <definedName name="_52______123Graph_LBL_BCHART_4" hidden="1">[3]Graphs!$K$111:$K$117</definedName>
    <definedName name="_53______123Graph_LBL_BCHART_5" hidden="1">[3]Graphs!$C$171:$C$177</definedName>
    <definedName name="_54______123Graph_LBL_BCHART_6" hidden="1">[3]Graphs!$K$171:$K$177</definedName>
    <definedName name="_55______123Graph_XCHART_2" hidden="1">[3]Graphs!$I$48:$I$54</definedName>
    <definedName name="_56______123Graph_XCHART_3" hidden="1">[3]Graphs!$A$111:$A$117</definedName>
    <definedName name="_57______123Graph_XCHART_4" hidden="1">[3]Graphs!$I$111:$I$117</definedName>
    <definedName name="_58______123Graph_XCHART_5" hidden="1">[3]Graphs!$A$171:$A$177</definedName>
    <definedName name="_59______123Graph_XCHART_6" hidden="1">[3]Graphs!$I$171:$I$177</definedName>
    <definedName name="_6_______123Graph_ACHART_5" hidden="1">[3]Graphs!$B$171:$B$177</definedName>
    <definedName name="_60_____123Graph_ACHART_1" hidden="1">[3]Graphs!$B$48:$B$54</definedName>
    <definedName name="_61_____123Graph_ACHART_2" hidden="1">[3]Graphs!$J$48:$J$54</definedName>
    <definedName name="_62_____123Graph_ACHART_3" hidden="1">[3]Graphs!$B$111:$B$117</definedName>
    <definedName name="_63_____123Graph_ACHART_4" hidden="1">[3]Graphs!$J$111:$J$117</definedName>
    <definedName name="_64_____123Graph_ACHART_5" hidden="1">[3]Graphs!$B$171:$B$177</definedName>
    <definedName name="_65_____123Graph_ACHART_6" hidden="1">[3]Graphs!$J$171:$J$177</definedName>
    <definedName name="_66_____123Graph_BCHART_1" hidden="1">[3]Graphs!$C$48:$C$54</definedName>
    <definedName name="_67_____123Graph_BCHART_2" hidden="1">[3]Graphs!$K$48:$K$54</definedName>
    <definedName name="_68_____123Graph_BCHART_3" hidden="1">[3]Graphs!$C$111:$C$117</definedName>
    <definedName name="_69_____123Graph_BCHART_4" hidden="1">[3]Graphs!$K$111:$K$117</definedName>
    <definedName name="_7_______123Graph_ACHART_6" hidden="1">[3]Graphs!$J$171:$J$177</definedName>
    <definedName name="_70_____123Graph_BCHART_5" hidden="1">[3]Graphs!$C$171:$C$177</definedName>
    <definedName name="_71_____123Graph_BCHART_6" hidden="1">[3]Graphs!$K$171:$K$177</definedName>
    <definedName name="_72_____123Graph_LBL_ACHART_1" hidden="1">[3]Graphs!$B$48:$B$54</definedName>
    <definedName name="_73_____123Graph_LBL_ACHART_2" hidden="1">[3]Graphs!$J$48:$J$54</definedName>
    <definedName name="_74_____123Graph_LBL_ACHART_3" hidden="1">[3]Graphs!$B$111:$B$117</definedName>
    <definedName name="_75_____123Graph_LBL_ACHART_4" hidden="1">[3]Graphs!$J$111:$J$117</definedName>
    <definedName name="_76_____123Graph_LBL_ACHART_5" hidden="1">[3]Graphs!$B$171:$B$177</definedName>
    <definedName name="_77_____123Graph_LBL_ACHART_6" hidden="1">[3]Graphs!$J$171:$J$177</definedName>
    <definedName name="_78_____123Graph_LBL_BCHART_1" hidden="1">[3]Graphs!$C$48:$C$54</definedName>
    <definedName name="_79_____123Graph_LBL_BCHART_2" hidden="1">[3]Graphs!$K$48:$K$54</definedName>
    <definedName name="_8_______123Graph_BCHART_1" hidden="1">[3]Graphs!$C$48:$C$54</definedName>
    <definedName name="_80_____123Graph_LBL_BCHART_3" hidden="1">[3]Graphs!$C$111:$C$117</definedName>
    <definedName name="_81_____123Graph_LBL_BCHART_4" hidden="1">[3]Graphs!$K$111:$K$117</definedName>
    <definedName name="_82_____123Graph_LBL_BCHART_5" hidden="1">[3]Graphs!$C$171:$C$177</definedName>
    <definedName name="_83_____123Graph_LBL_BCHART_6" hidden="1">[3]Graphs!$K$171:$K$177</definedName>
    <definedName name="_84_____123Graph_XCHART_2" hidden="1">[3]Graphs!$I$48:$I$54</definedName>
    <definedName name="_85_____123Graph_XCHART_3" hidden="1">[3]Graphs!$A$111:$A$117</definedName>
    <definedName name="_86_____123Graph_XCHART_4" hidden="1">[3]Graphs!$I$111:$I$117</definedName>
    <definedName name="_87_____123Graph_XCHART_5" hidden="1">[3]Graphs!$A$171:$A$177</definedName>
    <definedName name="_88_____123Graph_XCHART_6" hidden="1">[3]Graphs!$I$171:$I$177</definedName>
    <definedName name="_89____123Graph_ACHART_1" hidden="1">[3]Graphs!$B$48:$B$54</definedName>
    <definedName name="_9_______123Graph_BCHART_2" hidden="1">[3]Graphs!$K$48:$K$54</definedName>
    <definedName name="_90____123Graph_ACHART_2" hidden="1">[3]Graphs!$J$48:$J$54</definedName>
    <definedName name="_91____123Graph_ACHART_3" hidden="1">[3]Graphs!$B$111:$B$117</definedName>
    <definedName name="_92____123Graph_ACHART_4" hidden="1">[3]Graphs!$J$111:$J$117</definedName>
    <definedName name="_93____123Graph_ACHART_5" hidden="1">[3]Graphs!$B$171:$B$177</definedName>
    <definedName name="_94____123Graph_ACHART_6" hidden="1">[3]Graphs!$J$171:$J$177</definedName>
    <definedName name="_95____123Graph_BCHART_1" hidden="1">[3]Graphs!$C$48:$C$54</definedName>
    <definedName name="_96____123Graph_BCHART_2" hidden="1">[3]Graphs!$K$48:$K$54</definedName>
    <definedName name="_97____123Graph_BCHART_3" hidden="1">[3]Graphs!$C$111:$C$117</definedName>
    <definedName name="_98____123Graph_BCHART_4" hidden="1">[3]Graphs!$K$111:$K$117</definedName>
    <definedName name="_99____123Graph_BCHART_5" hidden="1">[3]Graphs!$C$171:$C$177</definedName>
    <definedName name="_Fill" localSheetId="51" hidden="1">#REF!</definedName>
    <definedName name="_Fill" hidden="1">#REF!</definedName>
    <definedName name="_xlnm._FilterDatabase" localSheetId="5" hidden="1">'Attachment II-All Hospitals'!$A$2:$I$2</definedName>
    <definedName name="_xlnm._FilterDatabase" localSheetId="2" hidden="1">Figures!$A$2:$C$11</definedName>
    <definedName name="_GoBack" localSheetId="52">[4]CHNA!#REF!</definedName>
    <definedName name="_GoBack">[5]CHNA!#REF!</definedName>
    <definedName name="_Key1" localSheetId="51" hidden="1">#REF!</definedName>
    <definedName name="_Key1" hidden="1">#REF!</definedName>
    <definedName name="_Order1" hidden="1">255</definedName>
    <definedName name="_Order2" hidden="1">0</definedName>
    <definedName name="_Sal06">[6]Assumptions!$N$4</definedName>
    <definedName name="_Sort" localSheetId="51" hidden="1">#REF!</definedName>
    <definedName name="_Sort" hidden="1">#REF!</definedName>
    <definedName name="_Sort2" localSheetId="51" hidden="1">'[7]D part 5 O-P PSR Detail'!$B$15:$BC$140</definedName>
    <definedName name="_Sort2" hidden="1">'[8]D part 5 O-P PSR Detail'!$B$15:$BC$140</definedName>
    <definedName name="a" localSheetId="14">#REF!</definedName>
    <definedName name="A" localSheetId="28">41382.0672453704</definedName>
    <definedName name="a">#REF!</definedName>
    <definedName name="aa">'[9]Execsum-new'!$A$3:$H$57</definedName>
    <definedName name="acct" localSheetId="7">#REF!</definedName>
    <definedName name="acct" localSheetId="8">#REF!</definedName>
    <definedName name="acct" localSheetId="9">#REF!</definedName>
    <definedName name="acct" localSheetId="10">#REF!</definedName>
    <definedName name="acct" localSheetId="11">#REF!</definedName>
    <definedName name="acct" localSheetId="12">#REF!</definedName>
    <definedName name="acct" localSheetId="13">#REF!</definedName>
    <definedName name="acct" localSheetId="14">#REF!</definedName>
    <definedName name="acct" localSheetId="15">#REF!</definedName>
    <definedName name="acct" localSheetId="16">#REF!</definedName>
    <definedName name="acct" localSheetId="17">#REF!</definedName>
    <definedName name="acct" localSheetId="18">#REF!</definedName>
    <definedName name="acct" localSheetId="19">#REF!</definedName>
    <definedName name="acct" localSheetId="20">#REF!</definedName>
    <definedName name="acct" localSheetId="21">#REF!</definedName>
    <definedName name="acct" localSheetId="22">#REF!</definedName>
    <definedName name="acct" localSheetId="23">#REF!</definedName>
    <definedName name="acct" localSheetId="24">#REF!</definedName>
    <definedName name="acct" localSheetId="25">#REF!</definedName>
    <definedName name="acct" localSheetId="26">#REF!</definedName>
    <definedName name="acct" localSheetId="27">#REF!</definedName>
    <definedName name="acct" localSheetId="28">#REF!</definedName>
    <definedName name="acct" localSheetId="29">#REF!</definedName>
    <definedName name="acct" localSheetId="30">#REF!</definedName>
    <definedName name="acct" localSheetId="31">#REF!</definedName>
    <definedName name="acct" localSheetId="32">#REF!</definedName>
    <definedName name="acct" localSheetId="33">#REF!</definedName>
    <definedName name="acct" localSheetId="34">#REF!</definedName>
    <definedName name="acct" localSheetId="35">#REF!</definedName>
    <definedName name="acct" localSheetId="36">#REF!</definedName>
    <definedName name="acct" localSheetId="37">#REF!</definedName>
    <definedName name="acct" localSheetId="38">#REF!</definedName>
    <definedName name="acct" localSheetId="39">#REF!</definedName>
    <definedName name="acct" localSheetId="40">#REF!</definedName>
    <definedName name="acct" localSheetId="41">#REF!</definedName>
    <definedName name="acct" localSheetId="42">#REF!</definedName>
    <definedName name="acct" localSheetId="43">#REF!</definedName>
    <definedName name="acct" localSheetId="44">#REF!</definedName>
    <definedName name="acct" localSheetId="45">#REF!</definedName>
    <definedName name="acct" localSheetId="46">#REF!</definedName>
    <definedName name="acct" localSheetId="47">#REF!</definedName>
    <definedName name="acct" localSheetId="48">#REF!</definedName>
    <definedName name="acct" localSheetId="49">#REF!</definedName>
    <definedName name="acct" localSheetId="50">#REF!</definedName>
    <definedName name="acct" localSheetId="51">#REF!</definedName>
    <definedName name="acct" localSheetId="52">#REF!</definedName>
    <definedName name="acct" localSheetId="53">#REF!</definedName>
    <definedName name="acct" localSheetId="54">#REF!</definedName>
    <definedName name="acct" localSheetId="55">#REF!</definedName>
    <definedName name="acct" localSheetId="56">#REF!</definedName>
    <definedName name="acct" localSheetId="57">#REF!</definedName>
    <definedName name="acct">#REF!</definedName>
    <definedName name="acct1" localSheetId="7">#REF!</definedName>
    <definedName name="acct1" localSheetId="8">#REF!</definedName>
    <definedName name="acct1" localSheetId="9">#REF!</definedName>
    <definedName name="acct1" localSheetId="10">#REF!</definedName>
    <definedName name="acct1" localSheetId="11">#REF!</definedName>
    <definedName name="acct1" localSheetId="12">#REF!</definedName>
    <definedName name="acct1" localSheetId="13">#REF!</definedName>
    <definedName name="acct1" localSheetId="14">#REF!</definedName>
    <definedName name="acct1" localSheetId="15">#REF!</definedName>
    <definedName name="acct1" localSheetId="16">#REF!</definedName>
    <definedName name="acct1" localSheetId="17">#REF!</definedName>
    <definedName name="acct1" localSheetId="18">#REF!</definedName>
    <definedName name="acct1" localSheetId="19">#REF!</definedName>
    <definedName name="acct1" localSheetId="20">#REF!</definedName>
    <definedName name="acct1" localSheetId="21">#REF!</definedName>
    <definedName name="acct1" localSheetId="22">#REF!</definedName>
    <definedName name="acct1" localSheetId="23">#REF!</definedName>
    <definedName name="acct1" localSheetId="24">#REF!</definedName>
    <definedName name="acct1" localSheetId="25">#REF!</definedName>
    <definedName name="acct1" localSheetId="26">#REF!</definedName>
    <definedName name="acct1" localSheetId="27">#REF!</definedName>
    <definedName name="acct1" localSheetId="28">#REF!</definedName>
    <definedName name="acct1" localSheetId="29">#REF!</definedName>
    <definedName name="acct1" localSheetId="30">#REF!</definedName>
    <definedName name="acct1" localSheetId="31">#REF!</definedName>
    <definedName name="acct1" localSheetId="32">#REF!</definedName>
    <definedName name="acct1" localSheetId="33">#REF!</definedName>
    <definedName name="acct1" localSheetId="34">#REF!</definedName>
    <definedName name="acct1" localSheetId="35">#REF!</definedName>
    <definedName name="acct1" localSheetId="36">#REF!</definedName>
    <definedName name="acct1" localSheetId="37">#REF!</definedName>
    <definedName name="acct1" localSheetId="38">#REF!</definedName>
    <definedName name="acct1" localSheetId="39">#REF!</definedName>
    <definedName name="acct1" localSheetId="40">#REF!</definedName>
    <definedName name="acct1" localSheetId="41">#REF!</definedName>
    <definedName name="acct1" localSheetId="42">#REF!</definedName>
    <definedName name="acct1" localSheetId="43">#REF!</definedName>
    <definedName name="acct1" localSheetId="44">#REF!</definedName>
    <definedName name="acct1" localSheetId="45">#REF!</definedName>
    <definedName name="acct1" localSheetId="46">#REF!</definedName>
    <definedName name="acct1" localSheetId="47">#REF!</definedName>
    <definedName name="acct1" localSheetId="48">#REF!</definedName>
    <definedName name="acct1" localSheetId="49">#REF!</definedName>
    <definedName name="acct1" localSheetId="50">#REF!</definedName>
    <definedName name="acct1" localSheetId="51">#REF!</definedName>
    <definedName name="acct1" localSheetId="52">#REF!</definedName>
    <definedName name="acct1" localSheetId="53">#REF!</definedName>
    <definedName name="acct1" localSheetId="54">#REF!</definedName>
    <definedName name="acct1" localSheetId="55">#REF!</definedName>
    <definedName name="acct1" localSheetId="56">#REF!</definedName>
    <definedName name="acct1" localSheetId="57">#REF!</definedName>
    <definedName name="acct1">#REF!</definedName>
    <definedName name="Audit_Codes" hidden="1">[10]Audit!$W$2:OFFSET([10]Audit!$W$3,COUNTA([10]Audit!$W$3:'[10]Audit'!$W$100)-1,0)</definedName>
    <definedName name="Auditor_ID" hidden="1">[10]Audit!$U$2:OFFSET([10]Audit!$U$3,COUNTA([10]Audit!$U$3:'[10]Audit'!$U$200)-1,0)</definedName>
    <definedName name="B_FY95ACTUAL" localSheetId="14">#REF!</definedName>
    <definedName name="B_FY95ACTUAL">#REF!</definedName>
    <definedName name="B_FY95ACTUAL?" localSheetId="14">#REF!</definedName>
    <definedName name="B_FY95ACTUAL?">#REF!</definedName>
    <definedName name="baggertipac" localSheetId="14">#REF!</definedName>
    <definedName name="baggertipac">#REF!</definedName>
    <definedName name="bal_umc" localSheetId="7">'[11]p8 CONS BS'!#REF!</definedName>
    <definedName name="bal_umc" localSheetId="8">'[11]p8 CONS BS'!#REF!</definedName>
    <definedName name="bal_umc" localSheetId="9">'[11]p8 CONS BS'!#REF!</definedName>
    <definedName name="bal_umc" localSheetId="10">'[11]p8 CONS BS'!#REF!</definedName>
    <definedName name="bal_umc" localSheetId="11">'[11]p8 CONS BS'!#REF!</definedName>
    <definedName name="bal_umc" localSheetId="12">'[12]p8 CONS BS'!#REF!</definedName>
    <definedName name="bal_umc" localSheetId="13">'[11]p8 CONS BS'!#REF!</definedName>
    <definedName name="bal_umc" localSheetId="14">'[11]p8 CONS BS'!#REF!</definedName>
    <definedName name="bal_umc" localSheetId="15">'[11]p8 CONS BS'!#REF!</definedName>
    <definedName name="bal_umc" localSheetId="16">'[11]p8 CONS BS'!#REF!</definedName>
    <definedName name="bal_umc" localSheetId="17">'[11]p8 CONS BS'!#REF!</definedName>
    <definedName name="bal_umc" localSheetId="18">'[11]p8 CONS BS'!#REF!</definedName>
    <definedName name="bal_umc" localSheetId="19">'[11]p8 CONS BS'!#REF!</definedName>
    <definedName name="bal_umc" localSheetId="20">'[11]p8 CONS BS'!#REF!</definedName>
    <definedName name="bal_umc" localSheetId="21">'[11]p8 CONS BS'!#REF!</definedName>
    <definedName name="bal_umc" localSheetId="22">'[11]p8 CONS BS'!#REF!</definedName>
    <definedName name="bal_umc" localSheetId="23">'[11]p8 CONS BS'!#REF!</definedName>
    <definedName name="bal_umc" localSheetId="24">'[11]p8 CONS BS'!#REF!</definedName>
    <definedName name="bal_umc" localSheetId="25">'[11]p8 CONS BS'!#REF!</definedName>
    <definedName name="bal_umc" localSheetId="26">'[11]p8 CONS BS'!#REF!</definedName>
    <definedName name="bal_umc" localSheetId="27">'[11]p8 CONS BS'!#REF!</definedName>
    <definedName name="bal_umc" localSheetId="28">'[11]p8 CONS BS'!#REF!</definedName>
    <definedName name="bal_umc" localSheetId="29">'[11]p8 CONS BS'!#REF!</definedName>
    <definedName name="bal_umc" localSheetId="30">'[11]p8 CONS BS'!#REF!</definedName>
    <definedName name="bal_umc" localSheetId="31">'[11]p8 CONS BS'!#REF!</definedName>
    <definedName name="bal_umc" localSheetId="32">'[11]p8 CONS BS'!#REF!</definedName>
    <definedName name="bal_umc" localSheetId="33">'[11]p8 CONS BS'!#REF!</definedName>
    <definedName name="bal_umc" localSheetId="34">'[12]p8 CONS BS'!#REF!</definedName>
    <definedName name="bal_umc" localSheetId="35">'[12]p8 CONS BS'!#REF!</definedName>
    <definedName name="bal_umc" localSheetId="36">'[11]p8 CONS BS'!#REF!</definedName>
    <definedName name="bal_umc" localSheetId="37">'[11]p8 CONS BS'!#REF!</definedName>
    <definedName name="bal_umc" localSheetId="38">'[11]p8 CONS BS'!#REF!</definedName>
    <definedName name="bal_umc" localSheetId="39">'[11]p8 CONS BS'!#REF!</definedName>
    <definedName name="bal_umc" localSheetId="40">'[11]p8 CONS BS'!#REF!</definedName>
    <definedName name="bal_umc" localSheetId="41">'[11]p8 CONS BS'!#REF!</definedName>
    <definedName name="bal_umc" localSheetId="42">'[11]p8 CONS BS'!#REF!</definedName>
    <definedName name="bal_umc" localSheetId="43">'[12]p8 CONS BS'!#REF!</definedName>
    <definedName name="bal_umc" localSheetId="44">'[11]p8 CONS BS'!#REF!</definedName>
    <definedName name="bal_umc" localSheetId="45">'[11]p8 CONS BS'!#REF!</definedName>
    <definedName name="bal_umc" localSheetId="46">'[11]p8 CONS BS'!#REF!</definedName>
    <definedName name="bal_umc" localSheetId="47">'[11]p8 CONS BS'!#REF!</definedName>
    <definedName name="bal_umc" localSheetId="48">'[11]p8 CONS BS'!#REF!</definedName>
    <definedName name="bal_umc" localSheetId="49">'[11]p8 CONS BS'!#REF!</definedName>
    <definedName name="bal_umc" localSheetId="50">'[13]p8 CONS BS'!#REF!</definedName>
    <definedName name="bal_umc" localSheetId="51">'[11]p8 CONS BS'!#REF!</definedName>
    <definedName name="bal_umc" localSheetId="52">'[11]p8 CONS BS'!#REF!</definedName>
    <definedName name="bal_umc" localSheetId="53">'[11]p8 CONS BS'!#REF!</definedName>
    <definedName name="bal_umc" localSheetId="54">'[11]p8 CONS BS'!#REF!</definedName>
    <definedName name="bal_umc" localSheetId="56">'[11]p8 CONS BS'!#REF!</definedName>
    <definedName name="bal_umc" localSheetId="57">'[11]p8 CONS BS'!#REF!</definedName>
    <definedName name="bal_umc">'[11]p8 CONS BS'!#REF!</definedName>
    <definedName name="BALANCE_UMMC" localSheetId="7">'[11]p8 CONS BS'!#REF!</definedName>
    <definedName name="BALANCE_UMMC" localSheetId="8">'[11]p8 CONS BS'!#REF!</definedName>
    <definedName name="BALANCE_UMMC" localSheetId="9">'[11]p8 CONS BS'!#REF!</definedName>
    <definedName name="BALANCE_UMMC" localSheetId="10">'[11]p8 CONS BS'!#REF!</definedName>
    <definedName name="BALANCE_UMMC" localSheetId="11">'[11]p8 CONS BS'!#REF!</definedName>
    <definedName name="BALANCE_UMMC" localSheetId="12">'[12]p8 CONS BS'!#REF!</definedName>
    <definedName name="BALANCE_UMMC" localSheetId="13">'[11]p8 CONS BS'!#REF!</definedName>
    <definedName name="BALANCE_UMMC" localSheetId="14">'[11]p8 CONS BS'!#REF!</definedName>
    <definedName name="BALANCE_UMMC" localSheetId="15">'[11]p8 CONS BS'!#REF!</definedName>
    <definedName name="BALANCE_UMMC" localSheetId="16">'[11]p8 CONS BS'!#REF!</definedName>
    <definedName name="BALANCE_UMMC" localSheetId="17">'[11]p8 CONS BS'!#REF!</definedName>
    <definedName name="BALANCE_UMMC" localSheetId="18">'[11]p8 CONS BS'!#REF!</definedName>
    <definedName name="BALANCE_UMMC" localSheetId="19">'[11]p8 CONS BS'!#REF!</definedName>
    <definedName name="BALANCE_UMMC" localSheetId="20">'[11]p8 CONS BS'!#REF!</definedName>
    <definedName name="BALANCE_UMMC" localSheetId="21">'[11]p8 CONS BS'!#REF!</definedName>
    <definedName name="BALANCE_UMMC" localSheetId="22">'[11]p8 CONS BS'!#REF!</definedName>
    <definedName name="BALANCE_UMMC" localSheetId="23">'[11]p8 CONS BS'!#REF!</definedName>
    <definedName name="BALANCE_UMMC" localSheetId="24">'[11]p8 CONS BS'!#REF!</definedName>
    <definedName name="BALANCE_UMMC" localSheetId="25">'[11]p8 CONS BS'!#REF!</definedName>
    <definedName name="BALANCE_UMMC" localSheetId="26">'[11]p8 CONS BS'!#REF!</definedName>
    <definedName name="BALANCE_UMMC" localSheetId="27">'[11]p8 CONS BS'!#REF!</definedName>
    <definedName name="BALANCE_UMMC" localSheetId="28">'[11]p8 CONS BS'!#REF!</definedName>
    <definedName name="BALANCE_UMMC" localSheetId="29">'[11]p8 CONS BS'!#REF!</definedName>
    <definedName name="BALANCE_UMMC" localSheetId="30">'[11]p8 CONS BS'!#REF!</definedName>
    <definedName name="BALANCE_UMMC" localSheetId="31">'[11]p8 CONS BS'!#REF!</definedName>
    <definedName name="BALANCE_UMMC" localSheetId="32">'[11]p8 CONS BS'!#REF!</definedName>
    <definedName name="BALANCE_UMMC" localSheetId="33">'[11]p8 CONS BS'!#REF!</definedName>
    <definedName name="BALANCE_UMMC" localSheetId="34">'[12]p8 CONS BS'!#REF!</definedName>
    <definedName name="BALANCE_UMMC" localSheetId="35">'[12]p8 CONS BS'!#REF!</definedName>
    <definedName name="BALANCE_UMMC" localSheetId="36">'[11]p8 CONS BS'!#REF!</definedName>
    <definedName name="BALANCE_UMMC" localSheetId="37">'[11]p8 CONS BS'!#REF!</definedName>
    <definedName name="BALANCE_UMMC" localSheetId="38">'[11]p8 CONS BS'!#REF!</definedName>
    <definedName name="BALANCE_UMMC" localSheetId="39">'[11]p8 CONS BS'!#REF!</definedName>
    <definedName name="BALANCE_UMMC" localSheetId="40">'[11]p8 CONS BS'!#REF!</definedName>
    <definedName name="BALANCE_UMMC" localSheetId="41">'[11]p8 CONS BS'!#REF!</definedName>
    <definedName name="BALANCE_UMMC" localSheetId="43">'[12]p8 CONS BS'!#REF!</definedName>
    <definedName name="BALANCE_UMMC" localSheetId="44">'[11]p8 CONS BS'!#REF!</definedName>
    <definedName name="BALANCE_UMMC" localSheetId="45">'[11]p8 CONS BS'!#REF!</definedName>
    <definedName name="BALANCE_UMMC" localSheetId="46">'[11]p8 CONS BS'!#REF!</definedName>
    <definedName name="BALANCE_UMMC" localSheetId="47">'[11]p8 CONS BS'!#REF!</definedName>
    <definedName name="BALANCE_UMMC" localSheetId="48">'[11]p8 CONS BS'!#REF!</definedName>
    <definedName name="BALANCE_UMMC" localSheetId="49">'[11]p8 CONS BS'!#REF!</definedName>
    <definedName name="BALANCE_UMMC" localSheetId="50">'[13]p8 CONS BS'!#REF!</definedName>
    <definedName name="BALANCE_UMMC" localSheetId="51">'[11]p8 CONS BS'!#REF!</definedName>
    <definedName name="BALANCE_UMMC" localSheetId="52">'[11]p8 CONS BS'!#REF!</definedName>
    <definedName name="BALANCE_UMMC" localSheetId="53">'[11]p8 CONS BS'!#REF!</definedName>
    <definedName name="BALANCE_UMMC" localSheetId="54">'[11]p8 CONS BS'!#REF!</definedName>
    <definedName name="BALANCE_UMMC" localSheetId="56">'[11]p8 CONS BS'!#REF!</definedName>
    <definedName name="BALANCE_UMMC" localSheetId="57">'[11]p8 CONS BS'!#REF!</definedName>
    <definedName name="BALANCE_UMMC">'[11]p8 CONS BS'!#REF!</definedName>
    <definedName name="budformiller" localSheetId="14">#REF!</definedName>
    <definedName name="budformiller">#REF!</definedName>
    <definedName name="C_Code" localSheetId="10">[14]D!#REF!</definedName>
    <definedName name="C_Code" localSheetId="12">[15]D!#REF!</definedName>
    <definedName name="C_Code" localSheetId="14">[14]D!#REF!</definedName>
    <definedName name="C_Code" localSheetId="16">[14]D!#REF!</definedName>
    <definedName name="C_Code" localSheetId="18">[14]D!#REF!</definedName>
    <definedName name="C_Code" localSheetId="19">[14]D!#REF!</definedName>
    <definedName name="C_Code" localSheetId="20">[14]D!#REF!</definedName>
    <definedName name="C_Code" localSheetId="22">[14]D!#REF!</definedName>
    <definedName name="C_Code" localSheetId="25">[14]D!#REF!</definedName>
    <definedName name="C_Code" localSheetId="26">[14]D!#REF!</definedName>
    <definedName name="C_Code" localSheetId="28">[14]D!#REF!</definedName>
    <definedName name="C_Code" localSheetId="31">[14]D!#REF!</definedName>
    <definedName name="C_Code" localSheetId="33">[14]D!#REF!</definedName>
    <definedName name="C_Code" localSheetId="34">[15]D!#REF!</definedName>
    <definedName name="C_Code" localSheetId="35">[15]D!#REF!</definedName>
    <definedName name="C_Code" localSheetId="36">[14]D!#REF!</definedName>
    <definedName name="C_Code" localSheetId="39">[14]D!#REF!</definedName>
    <definedName name="C_Code" localSheetId="41">[14]D!#REF!</definedName>
    <definedName name="C_Code" localSheetId="43">[15]D!#REF!</definedName>
    <definedName name="C_Code" localSheetId="45">[14]D!#REF!</definedName>
    <definedName name="C_Code" localSheetId="47">[14]D!#REF!</definedName>
    <definedName name="C_Code" localSheetId="50">[16]D!#REF!</definedName>
    <definedName name="C_Code" localSheetId="51">[14]D!#REF!</definedName>
    <definedName name="C_Code" localSheetId="56">[14]D!#REF!</definedName>
    <definedName name="C_Code">[14]D!#REF!</definedName>
    <definedName name="C_Num" localSheetId="10">[14]D!#REF!</definedName>
    <definedName name="C_Num" localSheetId="12">[15]D!#REF!</definedName>
    <definedName name="C_Num" localSheetId="14">[14]D!#REF!</definedName>
    <definedName name="C_Num" localSheetId="16">[14]D!#REF!</definedName>
    <definedName name="C_Num" localSheetId="18">[14]D!#REF!</definedName>
    <definedName name="C_Num" localSheetId="19">[14]D!#REF!</definedName>
    <definedName name="C_Num" localSheetId="20">[14]D!#REF!</definedName>
    <definedName name="C_Num" localSheetId="22">[14]D!#REF!</definedName>
    <definedName name="C_Num" localSheetId="25">[14]D!#REF!</definedName>
    <definedName name="C_Num" localSheetId="26">[14]D!#REF!</definedName>
    <definedName name="C_Num" localSheetId="28">[14]D!#REF!</definedName>
    <definedName name="C_Num" localSheetId="31">[14]D!#REF!</definedName>
    <definedName name="C_Num" localSheetId="33">[14]D!#REF!</definedName>
    <definedName name="C_Num" localSheetId="34">[15]D!#REF!</definedName>
    <definedName name="C_Num" localSheetId="35">[15]D!#REF!</definedName>
    <definedName name="C_Num" localSheetId="36">[14]D!#REF!</definedName>
    <definedName name="C_Num" localSheetId="39">[14]D!#REF!</definedName>
    <definedName name="C_Num" localSheetId="41">[14]D!#REF!</definedName>
    <definedName name="C_Num" localSheetId="43">[15]D!#REF!</definedName>
    <definedName name="C_Num" localSheetId="45">[14]D!#REF!</definedName>
    <definedName name="C_Num" localSheetId="47">[14]D!#REF!</definedName>
    <definedName name="C_Num" localSheetId="50">[16]D!#REF!</definedName>
    <definedName name="C_Num" localSheetId="51">[14]D!#REF!</definedName>
    <definedName name="C_Num" localSheetId="56">[14]D!#REF!</definedName>
    <definedName name="C_Num">[14]D!#REF!</definedName>
    <definedName name="CAPRINT" localSheetId="14">#REF!</definedName>
    <definedName name="CAPRINT">#REF!</definedName>
    <definedName name="CASH_UMMC" localSheetId="10">'[11]p10 CF'!#REF!</definedName>
    <definedName name="CASH_UMMC" localSheetId="12">'[12]p10 CF'!#REF!</definedName>
    <definedName name="CASH_UMMC" localSheetId="14">'[11]p10 CF'!#REF!</definedName>
    <definedName name="CASH_UMMC" localSheetId="16">'[11]p10 CF'!#REF!</definedName>
    <definedName name="CASH_UMMC" localSheetId="18">'[11]p10 CF'!#REF!</definedName>
    <definedName name="CASH_UMMC" localSheetId="19">'[11]p10 CF'!#REF!</definedName>
    <definedName name="CASH_UMMC" localSheetId="20">'[11]p10 CF'!#REF!</definedName>
    <definedName name="CASH_UMMC" localSheetId="22">'[11]p10 CF'!#REF!</definedName>
    <definedName name="CASH_UMMC" localSheetId="25">'[11]p10 CF'!#REF!</definedName>
    <definedName name="CASH_UMMC" localSheetId="26">'[11]p10 CF'!#REF!</definedName>
    <definedName name="CASH_UMMC" localSheetId="28">'[11]p10 CF'!#REF!</definedName>
    <definedName name="CASH_UMMC" localSheetId="31">'[11]p10 CF'!#REF!</definedName>
    <definedName name="CASH_UMMC" localSheetId="34">'[12]p10 CF'!#REF!</definedName>
    <definedName name="CASH_UMMC" localSheetId="35">'[12]p10 CF'!#REF!</definedName>
    <definedName name="CASH_UMMC" localSheetId="36">'[11]p10 CF'!#REF!</definedName>
    <definedName name="CASH_UMMC" localSheetId="39">'[11]p10 CF'!#REF!</definedName>
    <definedName name="CASH_UMMC" localSheetId="41">'[11]p10 CF'!#REF!</definedName>
    <definedName name="CASH_UMMC" localSheetId="43">'[12]p10 CF'!#REF!</definedName>
    <definedName name="CASH_UMMC" localSheetId="45">'[11]p10 CF'!#REF!</definedName>
    <definedName name="CASH_UMMC" localSheetId="47">'[11]p10 CF'!#REF!</definedName>
    <definedName name="CASH_UMMC" localSheetId="50">'[13]p10 CF'!#REF!</definedName>
    <definedName name="CASH_UMMC" localSheetId="51">'[11]p10 CF'!#REF!</definedName>
    <definedName name="CASH_UMMC" localSheetId="56">'[11]p10 CF'!#REF!</definedName>
    <definedName name="CASH_UMMC">'[11]p10 CF'!#REF!</definedName>
    <definedName name="CASUM" comment="SAP Summary table - expands as actuals by month are available" localSheetId="14">#REF!</definedName>
    <definedName name="CASUM" comment="SAP Summary table - expands as actuals by month are available">#REF!</definedName>
    <definedName name="CFA_I" localSheetId="7">#REF!</definedName>
    <definedName name="CFA_I" localSheetId="8">#REF!</definedName>
    <definedName name="CFA_I" localSheetId="9">#REF!</definedName>
    <definedName name="CFA_I" localSheetId="10">#REF!</definedName>
    <definedName name="CFA_I" localSheetId="11">#REF!</definedName>
    <definedName name="CFA_I" localSheetId="12">#REF!</definedName>
    <definedName name="CFA_I" localSheetId="13">#REF!</definedName>
    <definedName name="CFA_I" localSheetId="14">#REF!</definedName>
    <definedName name="CFA_I" localSheetId="15">#REF!</definedName>
    <definedName name="CFA_I" localSheetId="16">#REF!</definedName>
    <definedName name="CFA_I" localSheetId="17">#REF!</definedName>
    <definedName name="CFA_I" localSheetId="18">#REF!</definedName>
    <definedName name="CFA_I" localSheetId="19">#REF!</definedName>
    <definedName name="CFA_I" localSheetId="20">#REF!</definedName>
    <definedName name="CFA_I" localSheetId="21">#REF!</definedName>
    <definedName name="CFA_I" localSheetId="22">#REF!</definedName>
    <definedName name="CFA_I" localSheetId="23">#REF!</definedName>
    <definedName name="CFA_I" localSheetId="24">#REF!</definedName>
    <definedName name="CFA_I" localSheetId="25">#REF!</definedName>
    <definedName name="CFA_I" localSheetId="26">#REF!</definedName>
    <definedName name="CFA_I" localSheetId="27">#REF!</definedName>
    <definedName name="CFA_I" localSheetId="28">#REF!</definedName>
    <definedName name="CFA_I" localSheetId="29">#REF!</definedName>
    <definedName name="CFA_I" localSheetId="30">#REF!</definedName>
    <definedName name="CFA_I" localSheetId="31">#REF!</definedName>
    <definedName name="CFA_I" localSheetId="32">#REF!</definedName>
    <definedName name="CFA_I" localSheetId="33">#REF!</definedName>
    <definedName name="CFA_I" localSheetId="34">#REF!</definedName>
    <definedName name="CFA_I" localSheetId="35">#REF!</definedName>
    <definedName name="CFA_I" localSheetId="36">#REF!</definedName>
    <definedName name="CFA_I" localSheetId="37">#REF!</definedName>
    <definedName name="CFA_I" localSheetId="38">#REF!</definedName>
    <definedName name="CFA_I" localSheetId="39">#REF!</definedName>
    <definedName name="CFA_I" localSheetId="40">#REF!</definedName>
    <definedName name="CFA_I" localSheetId="41">#REF!</definedName>
    <definedName name="CFA_I" localSheetId="42">#REF!</definedName>
    <definedName name="CFA_I" localSheetId="43">#REF!</definedName>
    <definedName name="CFA_I" localSheetId="44">#REF!</definedName>
    <definedName name="CFA_I" localSheetId="45">#REF!</definedName>
    <definedName name="CFA_I" localSheetId="46">#REF!</definedName>
    <definedName name="CFA_I" localSheetId="47">#REF!</definedName>
    <definedName name="CFA_I" localSheetId="48">#REF!</definedName>
    <definedName name="CFA_I" localSheetId="49">#REF!</definedName>
    <definedName name="CFA_I" localSheetId="50">#REF!</definedName>
    <definedName name="CFA_I" localSheetId="51">#REF!</definedName>
    <definedName name="CFA_I" localSheetId="52">#REF!</definedName>
    <definedName name="CFA_I" localSheetId="53">#REF!</definedName>
    <definedName name="CFA_I" localSheetId="54">#REF!</definedName>
    <definedName name="CFA_I" localSheetId="55">#REF!</definedName>
    <definedName name="CFA_I" localSheetId="56">#REF!</definedName>
    <definedName name="CFA_I" localSheetId="57">#REF!</definedName>
    <definedName name="CFA_I">#REF!</definedName>
    <definedName name="Change" localSheetId="14">'[17]A '!#REF!</definedName>
    <definedName name="Change">'[17]A '!#REF!</definedName>
    <definedName name="ChargebackChange" localSheetId="14">'[17]A '!#REF!</definedName>
    <definedName name="ChargebackChange">'[17]A '!#REF!</definedName>
    <definedName name="Choices_Wrapper" hidden="1">#N/A</definedName>
    <definedName name="consol" localSheetId="7">#REF!</definedName>
    <definedName name="consol" localSheetId="8">#REF!</definedName>
    <definedName name="consol" localSheetId="9">#REF!</definedName>
    <definedName name="consol" localSheetId="10">#REF!</definedName>
    <definedName name="consol" localSheetId="11">#REF!</definedName>
    <definedName name="consol" localSheetId="12">#REF!</definedName>
    <definedName name="consol" localSheetId="13">#REF!</definedName>
    <definedName name="consol" localSheetId="14">#REF!</definedName>
    <definedName name="consol" localSheetId="15">#REF!</definedName>
    <definedName name="consol" localSheetId="16">#REF!</definedName>
    <definedName name="consol" localSheetId="17">#REF!</definedName>
    <definedName name="consol" localSheetId="18">#REF!</definedName>
    <definedName name="consol" localSheetId="19">#REF!</definedName>
    <definedName name="consol" localSheetId="20">#REF!</definedName>
    <definedName name="consol" localSheetId="21">#REF!</definedName>
    <definedName name="consol" localSheetId="22">#REF!</definedName>
    <definedName name="consol" localSheetId="23">#REF!</definedName>
    <definedName name="consol" localSheetId="24">#REF!</definedName>
    <definedName name="consol" localSheetId="25">#REF!</definedName>
    <definedName name="consol" localSheetId="26">#REF!</definedName>
    <definedName name="consol" localSheetId="27">#REF!</definedName>
    <definedName name="consol" localSheetId="28">#REF!</definedName>
    <definedName name="consol" localSheetId="29">#REF!</definedName>
    <definedName name="consol" localSheetId="30">#REF!</definedName>
    <definedName name="consol" localSheetId="31">#REF!</definedName>
    <definedName name="consol" localSheetId="32">#REF!</definedName>
    <definedName name="consol" localSheetId="33">#REF!</definedName>
    <definedName name="consol" localSheetId="34">#REF!</definedName>
    <definedName name="consol" localSheetId="35">#REF!</definedName>
    <definedName name="consol" localSheetId="36">#REF!</definedName>
    <definedName name="consol" localSheetId="37">#REF!</definedName>
    <definedName name="consol" localSheetId="38">#REF!</definedName>
    <definedName name="consol" localSheetId="39">#REF!</definedName>
    <definedName name="consol" localSheetId="40">#REF!</definedName>
    <definedName name="consol" localSheetId="41">#REF!</definedName>
    <definedName name="consol" localSheetId="42">#REF!</definedName>
    <definedName name="consol" localSheetId="43">#REF!</definedName>
    <definedName name="consol" localSheetId="44">#REF!</definedName>
    <definedName name="consol" localSheetId="45">#REF!</definedName>
    <definedName name="consol" localSheetId="46">#REF!</definedName>
    <definedName name="consol" localSheetId="47">#REF!</definedName>
    <definedName name="consol" localSheetId="48">#REF!</definedName>
    <definedName name="consol" localSheetId="49">#REF!</definedName>
    <definedName name="consol" localSheetId="50">#REF!</definedName>
    <definedName name="consol" localSheetId="51">#REF!</definedName>
    <definedName name="consol" localSheetId="52">#REF!</definedName>
    <definedName name="consol" localSheetId="53">#REF!</definedName>
    <definedName name="consol" localSheetId="54">#REF!</definedName>
    <definedName name="consol" localSheetId="55">#REF!</definedName>
    <definedName name="consol" localSheetId="56">#REF!</definedName>
    <definedName name="consol" localSheetId="57">#REF!</definedName>
    <definedName name="consol">#REF!</definedName>
    <definedName name="CPV" localSheetId="7">#REF!</definedName>
    <definedName name="CPV" localSheetId="8">#REF!</definedName>
    <definedName name="CPV" localSheetId="9">#REF!</definedName>
    <definedName name="CPV" localSheetId="10">#REF!</definedName>
    <definedName name="CPV" localSheetId="11">#REF!</definedName>
    <definedName name="CPV" localSheetId="12">#REF!</definedName>
    <definedName name="CPV" localSheetId="13">#REF!</definedName>
    <definedName name="CPV" localSheetId="14">#REF!</definedName>
    <definedName name="CPV" localSheetId="15">#REF!</definedName>
    <definedName name="CPV" localSheetId="16">#REF!</definedName>
    <definedName name="CPV" localSheetId="17">#REF!</definedName>
    <definedName name="CPV" localSheetId="18">#REF!</definedName>
    <definedName name="CPV" localSheetId="19">#REF!</definedName>
    <definedName name="CPV" localSheetId="20">#REF!</definedName>
    <definedName name="CPV" localSheetId="21">#REF!</definedName>
    <definedName name="CPV" localSheetId="22">#REF!</definedName>
    <definedName name="CPV" localSheetId="23">#REF!</definedName>
    <definedName name="CPV" localSheetId="24">#REF!</definedName>
    <definedName name="CPV" localSheetId="25">#REF!</definedName>
    <definedName name="CPV" localSheetId="26">#REF!</definedName>
    <definedName name="CPV" localSheetId="27">#REF!</definedName>
    <definedName name="CPV" localSheetId="28">#REF!</definedName>
    <definedName name="CPV" localSheetId="29">#REF!</definedName>
    <definedName name="CPV" localSheetId="30">#REF!</definedName>
    <definedName name="CPV" localSheetId="31">#REF!</definedName>
    <definedName name="CPV" localSheetId="32">#REF!</definedName>
    <definedName name="CPV" localSheetId="33">#REF!</definedName>
    <definedName name="CPV" localSheetId="34">#REF!</definedName>
    <definedName name="CPV" localSheetId="35">#REF!</definedName>
    <definedName name="CPV" localSheetId="36">#REF!</definedName>
    <definedName name="CPV" localSheetId="37">#REF!</definedName>
    <definedName name="CPV" localSheetId="38">#REF!</definedName>
    <definedName name="CPV" localSheetId="39">#REF!</definedName>
    <definedName name="CPV" localSheetId="40">#REF!</definedName>
    <definedName name="CPV" localSheetId="41">#REF!</definedName>
    <definedName name="CPV" localSheetId="42">#REF!</definedName>
    <definedName name="CPV" localSheetId="43">#REF!</definedName>
    <definedName name="CPV" localSheetId="44">#REF!</definedName>
    <definedName name="CPV" localSheetId="45">#REF!</definedName>
    <definedName name="CPV" localSheetId="46">#REF!</definedName>
    <definedName name="CPV" localSheetId="47">#REF!</definedName>
    <definedName name="CPV" localSheetId="48">#REF!</definedName>
    <definedName name="CPV" localSheetId="49">#REF!</definedName>
    <definedName name="CPV" localSheetId="50">#REF!</definedName>
    <definedName name="CPV" localSheetId="51">#REF!</definedName>
    <definedName name="CPV" localSheetId="52">#REF!</definedName>
    <definedName name="CPV" localSheetId="53">#REF!</definedName>
    <definedName name="CPV" localSheetId="54">#REF!</definedName>
    <definedName name="CPV" localSheetId="55">#REF!</definedName>
    <definedName name="CPV" localSheetId="56">#REF!</definedName>
    <definedName name="CPV" localSheetId="57">#REF!</definedName>
    <definedName name="CPV">#REF!</definedName>
    <definedName name="CR_Factor">'[17]Cost Reduction'!$H$3</definedName>
    <definedName name="csh_ummc" localSheetId="7">'[11]p10 CF'!#REF!</definedName>
    <definedName name="csh_ummc" localSheetId="8">'[11]p10 CF'!#REF!</definedName>
    <definedName name="csh_ummc" localSheetId="9">'[11]p10 CF'!#REF!</definedName>
    <definedName name="csh_ummc" localSheetId="10">'[11]p10 CF'!#REF!</definedName>
    <definedName name="csh_ummc" localSheetId="11">'[11]p10 CF'!#REF!</definedName>
    <definedName name="csh_ummc" localSheetId="12">'[12]p10 CF'!#REF!</definedName>
    <definedName name="csh_ummc" localSheetId="13">'[11]p10 CF'!#REF!</definedName>
    <definedName name="csh_ummc" localSheetId="14">'[11]p10 CF'!#REF!</definedName>
    <definedName name="csh_ummc" localSheetId="15">'[11]p10 CF'!#REF!</definedName>
    <definedName name="csh_ummc" localSheetId="16">'[11]p10 CF'!#REF!</definedName>
    <definedName name="csh_ummc" localSheetId="17">'[11]p10 CF'!#REF!</definedName>
    <definedName name="csh_ummc" localSheetId="18">'[11]p10 CF'!#REF!</definedName>
    <definedName name="csh_ummc" localSheetId="19">'[11]p10 CF'!#REF!</definedName>
    <definedName name="csh_ummc" localSheetId="20">'[11]p10 CF'!#REF!</definedName>
    <definedName name="csh_ummc" localSheetId="21">'[11]p10 CF'!#REF!</definedName>
    <definedName name="csh_ummc" localSheetId="22">'[11]p10 CF'!#REF!</definedName>
    <definedName name="csh_ummc" localSheetId="23">'[11]p10 CF'!#REF!</definedName>
    <definedName name="csh_ummc" localSheetId="24">'[11]p10 CF'!#REF!</definedName>
    <definedName name="csh_ummc" localSheetId="25">'[11]p10 CF'!#REF!</definedName>
    <definedName name="csh_ummc" localSheetId="26">'[11]p10 CF'!#REF!</definedName>
    <definedName name="csh_ummc" localSheetId="27">'[11]p10 CF'!#REF!</definedName>
    <definedName name="csh_ummc" localSheetId="28">'[11]p10 CF'!#REF!</definedName>
    <definedName name="csh_ummc" localSheetId="29">'[11]p10 CF'!#REF!</definedName>
    <definedName name="csh_ummc" localSheetId="30">'[11]p10 CF'!#REF!</definedName>
    <definedName name="csh_ummc" localSheetId="31">'[11]p10 CF'!#REF!</definedName>
    <definedName name="csh_ummc" localSheetId="32">'[11]p10 CF'!#REF!</definedName>
    <definedName name="csh_ummc" localSheetId="33">'[11]p10 CF'!#REF!</definedName>
    <definedName name="csh_ummc" localSheetId="34">'[12]p10 CF'!#REF!</definedName>
    <definedName name="csh_ummc" localSheetId="35">'[12]p10 CF'!#REF!</definedName>
    <definedName name="csh_ummc" localSheetId="36">'[11]p10 CF'!#REF!</definedName>
    <definedName name="csh_ummc" localSheetId="37">'[11]p10 CF'!#REF!</definedName>
    <definedName name="csh_ummc" localSheetId="38">'[11]p10 CF'!#REF!</definedName>
    <definedName name="csh_ummc" localSheetId="39">'[11]p10 CF'!#REF!</definedName>
    <definedName name="csh_ummc" localSheetId="40">'[11]p10 CF'!#REF!</definedName>
    <definedName name="csh_ummc" localSheetId="41">'[11]p10 CF'!#REF!</definedName>
    <definedName name="csh_ummc" localSheetId="42">'[11]p10 CF'!#REF!</definedName>
    <definedName name="csh_ummc" localSheetId="43">'[12]p10 CF'!#REF!</definedName>
    <definedName name="csh_ummc" localSheetId="44">'[11]p10 CF'!#REF!</definedName>
    <definedName name="csh_ummc" localSheetId="45">'[11]p10 CF'!#REF!</definedName>
    <definedName name="csh_ummc" localSheetId="46">'[11]p10 CF'!#REF!</definedName>
    <definedName name="csh_ummc" localSheetId="47">'[11]p10 CF'!#REF!</definedName>
    <definedName name="csh_ummc" localSheetId="48">'[11]p10 CF'!#REF!</definedName>
    <definedName name="csh_ummc" localSheetId="49">'[11]p10 CF'!#REF!</definedName>
    <definedName name="csh_ummc" localSheetId="50">'[13]p10 CF'!#REF!</definedName>
    <definedName name="csh_ummc" localSheetId="51">'[11]p10 CF'!#REF!</definedName>
    <definedName name="csh_ummc" localSheetId="52">'[11]p10 CF'!#REF!</definedName>
    <definedName name="csh_ummc" localSheetId="53">'[11]p10 CF'!#REF!</definedName>
    <definedName name="csh_ummc" localSheetId="54">'[11]p10 CF'!#REF!</definedName>
    <definedName name="csh_ummc" localSheetId="56">'[11]p10 CF'!#REF!</definedName>
    <definedName name="csh_ummc" localSheetId="57">'[11]p10 CF'!#REF!</definedName>
    <definedName name="csh_ummc">'[11]p10 CF'!#REF!</definedName>
    <definedName name="Current_L1">[18]Ms!$E$12:$M$72</definedName>
    <definedName name="CurrRO" localSheetId="12">'[19]PY RO'!$A$13:$K$86</definedName>
    <definedName name="CurrRO" localSheetId="14">'[20]PY RO'!$A$13:$K$86</definedName>
    <definedName name="CurrRO" localSheetId="34">'[19]PY RO'!$A$13:$K$86</definedName>
    <definedName name="CurrRO" localSheetId="35">'[19]PY RO'!$A$13:$K$86</definedName>
    <definedName name="CurrRO" localSheetId="43">'[19]PY RO'!$A$13:$K$86</definedName>
    <definedName name="CurrRO" localSheetId="50">'[21]PY RO'!$A$13:$K$86</definedName>
    <definedName name="CurrRO">'[20]PY RO'!$A$13:$K$86</definedName>
    <definedName name="Data_5" localSheetId="51" hidden="1">#REF!,#REF!,#REF!,#REF!,#REF!,#REF!,#REF!,#REF!</definedName>
    <definedName name="Data_5" hidden="1">#REF!,#REF!,#REF!,#REF!,#REF!,#REF!,#REF!,#REF!</definedName>
    <definedName name="DataRange" localSheetId="7">#REF!</definedName>
    <definedName name="DataRange" localSheetId="8">#REF!</definedName>
    <definedName name="DataRange" localSheetId="9">#REF!</definedName>
    <definedName name="DataRange" localSheetId="10">#REF!</definedName>
    <definedName name="DataRange" localSheetId="11">#REF!</definedName>
    <definedName name="DataRange" localSheetId="12">#REF!</definedName>
    <definedName name="DataRange" localSheetId="13">#REF!</definedName>
    <definedName name="DataRange" localSheetId="14">#REF!</definedName>
    <definedName name="DataRange" localSheetId="15">#REF!</definedName>
    <definedName name="DataRange" localSheetId="16">#REF!</definedName>
    <definedName name="DataRange" localSheetId="17">#REF!</definedName>
    <definedName name="DataRange" localSheetId="18">#REF!</definedName>
    <definedName name="DataRange" localSheetId="19">#REF!</definedName>
    <definedName name="DataRange" localSheetId="20">#REF!</definedName>
    <definedName name="DataRange" localSheetId="21">#REF!</definedName>
    <definedName name="DataRange" localSheetId="22">#REF!</definedName>
    <definedName name="DataRange" localSheetId="23">#REF!</definedName>
    <definedName name="DataRange" localSheetId="24">#REF!</definedName>
    <definedName name="DataRange" localSheetId="25">#REF!</definedName>
    <definedName name="DataRange" localSheetId="26">#REF!</definedName>
    <definedName name="DataRange" localSheetId="27">#REF!</definedName>
    <definedName name="DataRange" localSheetId="28">#REF!</definedName>
    <definedName name="DataRange" localSheetId="29">#REF!</definedName>
    <definedName name="DataRange" localSheetId="30">#REF!</definedName>
    <definedName name="DataRange" localSheetId="31">#REF!</definedName>
    <definedName name="DataRange" localSheetId="32">#REF!</definedName>
    <definedName name="DataRange" localSheetId="33">#REF!</definedName>
    <definedName name="DataRange" localSheetId="34">#REF!</definedName>
    <definedName name="DataRange" localSheetId="35">#REF!</definedName>
    <definedName name="DataRange" localSheetId="36">#REF!</definedName>
    <definedName name="DataRange" localSheetId="37">#REF!</definedName>
    <definedName name="DataRange" localSheetId="38">#REF!</definedName>
    <definedName name="DataRange" localSheetId="39">#REF!</definedName>
    <definedName name="DataRange" localSheetId="40">#REF!</definedName>
    <definedName name="DataRange" localSheetId="41">#REF!</definedName>
    <definedName name="DataRange" localSheetId="42">#REF!</definedName>
    <definedName name="DataRange" localSheetId="43">#REF!</definedName>
    <definedName name="DataRange" localSheetId="44">#REF!</definedName>
    <definedName name="DataRange" localSheetId="45">#REF!</definedName>
    <definedName name="DataRange" localSheetId="46">#REF!</definedName>
    <definedName name="DataRange" localSheetId="47">#REF!</definedName>
    <definedName name="DataRange" localSheetId="48">#REF!</definedName>
    <definedName name="DataRange" localSheetId="49">#REF!</definedName>
    <definedName name="DataRange" localSheetId="50">#REF!</definedName>
    <definedName name="DataRange" localSheetId="51">#REF!</definedName>
    <definedName name="DataRange" localSheetId="52">#REF!</definedName>
    <definedName name="DataRange" localSheetId="53">#REF!</definedName>
    <definedName name="DataRange" localSheetId="54">#REF!</definedName>
    <definedName name="DataRange" localSheetId="55">#REF!</definedName>
    <definedName name="DataRange" localSheetId="56">#REF!</definedName>
    <definedName name="DataRange" localSheetId="57">#REF!</definedName>
    <definedName name="DataRange">#REF!</definedName>
    <definedName name="dept" localSheetId="7">#REF!</definedName>
    <definedName name="dept" localSheetId="8">#REF!</definedName>
    <definedName name="dept" localSheetId="9">#REF!</definedName>
    <definedName name="dept" localSheetId="10">#REF!</definedName>
    <definedName name="dept" localSheetId="11">#REF!</definedName>
    <definedName name="dept" localSheetId="12">#REF!</definedName>
    <definedName name="dept" localSheetId="13">#REF!</definedName>
    <definedName name="dept" localSheetId="14">#REF!</definedName>
    <definedName name="dept" localSheetId="15">#REF!</definedName>
    <definedName name="dept" localSheetId="16">#REF!</definedName>
    <definedName name="dept" localSheetId="17">#REF!</definedName>
    <definedName name="dept" localSheetId="18">#REF!</definedName>
    <definedName name="dept" localSheetId="19">#REF!</definedName>
    <definedName name="dept" localSheetId="20">#REF!</definedName>
    <definedName name="dept" localSheetId="21">#REF!</definedName>
    <definedName name="dept" localSheetId="22">#REF!</definedName>
    <definedName name="dept" localSheetId="23">#REF!</definedName>
    <definedName name="dept" localSheetId="24">#REF!</definedName>
    <definedName name="dept" localSheetId="25">#REF!</definedName>
    <definedName name="dept" localSheetId="26">#REF!</definedName>
    <definedName name="dept" localSheetId="27">#REF!</definedName>
    <definedName name="dept" localSheetId="28">#REF!</definedName>
    <definedName name="dept" localSheetId="29">#REF!</definedName>
    <definedName name="dept" localSheetId="30">#REF!</definedName>
    <definedName name="dept" localSheetId="31">#REF!</definedName>
    <definedName name="dept" localSheetId="32">#REF!</definedName>
    <definedName name="dept" localSheetId="33">#REF!</definedName>
    <definedName name="dept" localSheetId="34">#REF!</definedName>
    <definedName name="dept" localSheetId="35">#REF!</definedName>
    <definedName name="dept" localSheetId="36">#REF!</definedName>
    <definedName name="dept" localSheetId="37">#REF!</definedName>
    <definedName name="dept" localSheetId="38">#REF!</definedName>
    <definedName name="dept" localSheetId="39">#REF!</definedName>
    <definedName name="dept" localSheetId="40">#REF!</definedName>
    <definedName name="dept" localSheetId="41">#REF!</definedName>
    <definedName name="dept" localSheetId="42">#REF!</definedName>
    <definedName name="dept" localSheetId="43">#REF!</definedName>
    <definedName name="dept" localSheetId="44">#REF!</definedName>
    <definedName name="dept" localSheetId="45">#REF!</definedName>
    <definedName name="dept" localSheetId="46">#REF!</definedName>
    <definedName name="dept" localSheetId="47">#REF!</definedName>
    <definedName name="dept" localSheetId="48">#REF!</definedName>
    <definedName name="dept" localSheetId="49">#REF!</definedName>
    <definedName name="dept" localSheetId="50">#REF!</definedName>
    <definedName name="dept" localSheetId="51">#REF!</definedName>
    <definedName name="dept" localSheetId="52">#REF!</definedName>
    <definedName name="dept" localSheetId="53">#REF!</definedName>
    <definedName name="dept" localSheetId="54">#REF!</definedName>
    <definedName name="dept" localSheetId="55">#REF!</definedName>
    <definedName name="dept" localSheetId="56">#REF!</definedName>
    <definedName name="dept" localSheetId="57">#REF!</definedName>
    <definedName name="dept">#REF!</definedName>
    <definedName name="DP_Schedule" localSheetId="7">#REF!</definedName>
    <definedName name="DP_Schedule" localSheetId="8">#REF!</definedName>
    <definedName name="DP_Schedule" localSheetId="9">#REF!</definedName>
    <definedName name="DP_Schedule" localSheetId="10">#REF!</definedName>
    <definedName name="DP_Schedule" localSheetId="11">#REF!</definedName>
    <definedName name="DP_Schedule" localSheetId="12">#REF!</definedName>
    <definedName name="DP_Schedule" localSheetId="13">#REF!</definedName>
    <definedName name="DP_Schedule" localSheetId="14">#REF!</definedName>
    <definedName name="DP_Schedule" localSheetId="15">#REF!</definedName>
    <definedName name="DP_Schedule" localSheetId="16">#REF!</definedName>
    <definedName name="DP_Schedule" localSheetId="17">#REF!</definedName>
    <definedName name="DP_Schedule" localSheetId="18">#REF!</definedName>
    <definedName name="DP_Schedule" localSheetId="19">#REF!</definedName>
    <definedName name="DP_Schedule" localSheetId="20">#REF!</definedName>
    <definedName name="DP_Schedule" localSheetId="21">#REF!</definedName>
    <definedName name="DP_Schedule" localSheetId="22">#REF!</definedName>
    <definedName name="DP_Schedule" localSheetId="23">#REF!</definedName>
    <definedName name="DP_Schedule" localSheetId="24">#REF!</definedName>
    <definedName name="DP_Schedule" localSheetId="25">#REF!</definedName>
    <definedName name="DP_Schedule" localSheetId="26">#REF!</definedName>
    <definedName name="DP_Schedule" localSheetId="27">#REF!</definedName>
    <definedName name="DP_Schedule" localSheetId="28">#REF!</definedName>
    <definedName name="DP_Schedule" localSheetId="29">#REF!</definedName>
    <definedName name="DP_Schedule" localSheetId="30">#REF!</definedName>
    <definedName name="DP_Schedule" localSheetId="31">#REF!</definedName>
    <definedName name="DP_Schedule" localSheetId="32">#REF!</definedName>
    <definedName name="DP_Schedule" localSheetId="33">#REF!</definedName>
    <definedName name="DP_Schedule" localSheetId="34">#REF!</definedName>
    <definedName name="DP_Schedule" localSheetId="35">#REF!</definedName>
    <definedName name="DP_Schedule" localSheetId="36">#REF!</definedName>
    <definedName name="DP_Schedule" localSheetId="37">#REF!</definedName>
    <definedName name="DP_Schedule" localSheetId="38">#REF!</definedName>
    <definedName name="DP_Schedule" localSheetId="39">#REF!</definedName>
    <definedName name="DP_Schedule" localSheetId="40">#REF!</definedName>
    <definedName name="DP_Schedule" localSheetId="41">#REF!</definedName>
    <definedName name="DP_Schedule" localSheetId="42">#REF!</definedName>
    <definedName name="DP_Schedule" localSheetId="43">#REF!</definedName>
    <definedName name="DP_Schedule" localSheetId="44">#REF!</definedName>
    <definedName name="DP_Schedule" localSheetId="45">#REF!</definedName>
    <definedName name="DP_Schedule" localSheetId="46">#REF!</definedName>
    <definedName name="DP_Schedule" localSheetId="47">#REF!</definedName>
    <definedName name="DP_Schedule" localSheetId="48">#REF!</definedName>
    <definedName name="DP_Schedule" localSheetId="49">#REF!</definedName>
    <definedName name="DP_Schedule" localSheetId="50">#REF!</definedName>
    <definedName name="DP_Schedule" localSheetId="51">#REF!</definedName>
    <definedName name="DP_Schedule" localSheetId="52">#REF!</definedName>
    <definedName name="DP_Schedule" localSheetId="53">#REF!</definedName>
    <definedName name="DP_Schedule" localSheetId="54">#REF!</definedName>
    <definedName name="DP_Schedule" localSheetId="55">#REF!</definedName>
    <definedName name="DP_Schedule" localSheetId="56">#REF!</definedName>
    <definedName name="DP_Schedule" localSheetId="57">#REF!</definedName>
    <definedName name="DP_Schedule">#REF!</definedName>
    <definedName name="E1_Schedule">[22]E!$A$1:'[22]E'!$Q$51</definedName>
    <definedName name="End" localSheetId="51">#REF!</definedName>
    <definedName name="End">#REF!</definedName>
    <definedName name="Enrollees_7_31_98___9_30_98" localSheetId="14">[23]page4!#REF!</definedName>
    <definedName name="Enrollees_7_31_98___9_30_98">[23]page4!#REF!</definedName>
    <definedName name="Exh_II" localSheetId="7">#REF!</definedName>
    <definedName name="Exh_II" localSheetId="8">#REF!</definedName>
    <definedName name="Exh_II" localSheetId="9">#REF!</definedName>
    <definedName name="Exh_II" localSheetId="10">#REF!</definedName>
    <definedName name="Exh_II" localSheetId="11">#REF!</definedName>
    <definedName name="Exh_II" localSheetId="12">#REF!</definedName>
    <definedName name="Exh_II" localSheetId="13">#REF!</definedName>
    <definedName name="Exh_II" localSheetId="14">#REF!</definedName>
    <definedName name="Exh_II" localSheetId="15">#REF!</definedName>
    <definedName name="Exh_II" localSheetId="16">#REF!</definedName>
    <definedName name="Exh_II" localSheetId="17">#REF!</definedName>
    <definedName name="Exh_II" localSheetId="18">#REF!</definedName>
    <definedName name="Exh_II" localSheetId="19">#REF!</definedName>
    <definedName name="Exh_II" localSheetId="20">#REF!</definedName>
    <definedName name="Exh_II" localSheetId="21">#REF!</definedName>
    <definedName name="Exh_II" localSheetId="22">#REF!</definedName>
    <definedName name="Exh_II" localSheetId="23">#REF!</definedName>
    <definedName name="Exh_II" localSheetId="24">#REF!</definedName>
    <definedName name="Exh_II" localSheetId="25">#REF!</definedName>
    <definedName name="Exh_II" localSheetId="26">#REF!</definedName>
    <definedName name="Exh_II" localSheetId="27">#REF!</definedName>
    <definedName name="Exh_II" localSheetId="28">#REF!</definedName>
    <definedName name="Exh_II" localSheetId="29">#REF!</definedName>
    <definedName name="Exh_II" localSheetId="30">#REF!</definedName>
    <definedName name="Exh_II" localSheetId="31">#REF!</definedName>
    <definedName name="Exh_II" localSheetId="32">#REF!</definedName>
    <definedName name="Exh_II" localSheetId="33">#REF!</definedName>
    <definedName name="Exh_II" localSheetId="34">#REF!</definedName>
    <definedName name="Exh_II" localSheetId="35">#REF!</definedName>
    <definedName name="Exh_II" localSheetId="36">#REF!</definedName>
    <definedName name="Exh_II" localSheetId="37">#REF!</definedName>
    <definedName name="Exh_II" localSheetId="38">#REF!</definedName>
    <definedName name="Exh_II" localSheetId="39">#REF!</definedName>
    <definedName name="Exh_II" localSheetId="40">#REF!</definedName>
    <definedName name="Exh_II" localSheetId="41">#REF!</definedName>
    <definedName name="Exh_II" localSheetId="42">#REF!</definedName>
    <definedName name="Exh_II" localSheetId="43">#REF!</definedName>
    <definedName name="Exh_II" localSheetId="44">#REF!</definedName>
    <definedName name="Exh_II" localSheetId="45">#REF!</definedName>
    <definedName name="Exh_II" localSheetId="46">#REF!</definedName>
    <definedName name="Exh_II" localSheetId="47">#REF!</definedName>
    <definedName name="Exh_II" localSheetId="48">#REF!</definedName>
    <definedName name="Exh_II" localSheetId="49">#REF!</definedName>
    <definedName name="Exh_II" localSheetId="50">#REF!</definedName>
    <definedName name="Exh_II" localSheetId="51">#REF!</definedName>
    <definedName name="Exh_II" localSheetId="52">#REF!</definedName>
    <definedName name="Exh_II" localSheetId="53">#REF!</definedName>
    <definedName name="Exh_II" localSheetId="54">#REF!</definedName>
    <definedName name="Exh_II" localSheetId="55">#REF!</definedName>
    <definedName name="Exh_II" localSheetId="56">#REF!</definedName>
    <definedName name="Exh_II" localSheetId="57">#REF!</definedName>
    <definedName name="Exh_II">#REF!</definedName>
    <definedName name="Exh_IX_Shading">[18]E_IX!$A$10:$N$12,[18]E_IX!$A$16:$N$18,[18]E_IX!$A$23:$N$25,[18]E_IX!$A$29:$N$31</definedName>
    <definedName name="Exh_V" localSheetId="7">#REF!</definedName>
    <definedName name="Exh_V" localSheetId="8">#REF!</definedName>
    <definedName name="Exh_V" localSheetId="9">#REF!</definedName>
    <definedName name="Exh_V" localSheetId="10">#REF!</definedName>
    <definedName name="Exh_V" localSheetId="11">#REF!</definedName>
    <definedName name="Exh_V" localSheetId="12">#REF!</definedName>
    <definedName name="Exh_V" localSheetId="13">#REF!</definedName>
    <definedName name="Exh_V" localSheetId="14">#REF!</definedName>
    <definedName name="Exh_V" localSheetId="15">#REF!</definedName>
    <definedName name="Exh_V" localSheetId="16">#REF!</definedName>
    <definedName name="Exh_V" localSheetId="17">#REF!</definedName>
    <definedName name="Exh_V" localSheetId="18">#REF!</definedName>
    <definedName name="Exh_V" localSheetId="19">#REF!</definedName>
    <definedName name="Exh_V" localSheetId="20">#REF!</definedName>
    <definedName name="Exh_V" localSheetId="21">#REF!</definedName>
    <definedName name="Exh_V" localSheetId="22">#REF!</definedName>
    <definedName name="Exh_V" localSheetId="23">#REF!</definedName>
    <definedName name="Exh_V" localSheetId="24">#REF!</definedName>
    <definedName name="Exh_V" localSheetId="25">#REF!</definedName>
    <definedName name="Exh_V" localSheetId="26">#REF!</definedName>
    <definedName name="Exh_V" localSheetId="27">#REF!</definedName>
    <definedName name="Exh_V" localSheetId="28">#REF!</definedName>
    <definedName name="Exh_V" localSheetId="29">#REF!</definedName>
    <definedName name="Exh_V" localSheetId="30">#REF!</definedName>
    <definedName name="Exh_V" localSheetId="31">#REF!</definedName>
    <definedName name="Exh_V" localSheetId="32">#REF!</definedName>
    <definedName name="Exh_V" localSheetId="33">#REF!</definedName>
    <definedName name="Exh_V" localSheetId="34">#REF!</definedName>
    <definedName name="Exh_V" localSheetId="35">#REF!</definedName>
    <definedName name="Exh_V" localSheetId="36">#REF!</definedName>
    <definedName name="Exh_V" localSheetId="37">#REF!</definedName>
    <definedName name="Exh_V" localSheetId="38">#REF!</definedName>
    <definedName name="Exh_V" localSheetId="39">#REF!</definedName>
    <definedName name="Exh_V" localSheetId="40">#REF!</definedName>
    <definedName name="Exh_V" localSheetId="41">#REF!</definedName>
    <definedName name="Exh_V" localSheetId="42">#REF!</definedName>
    <definedName name="Exh_V" localSheetId="43">#REF!</definedName>
    <definedName name="Exh_V" localSheetId="44">#REF!</definedName>
    <definedName name="Exh_V" localSheetId="45">#REF!</definedName>
    <definedName name="Exh_V" localSheetId="46">#REF!</definedName>
    <definedName name="Exh_V" localSheetId="47">#REF!</definedName>
    <definedName name="Exh_V" localSheetId="48">#REF!</definedName>
    <definedName name="Exh_V" localSheetId="49">#REF!</definedName>
    <definedName name="Exh_V" localSheetId="50">#REF!</definedName>
    <definedName name="Exh_V" localSheetId="51">#REF!</definedName>
    <definedName name="Exh_V" localSheetId="52">#REF!</definedName>
    <definedName name="Exh_V" localSheetId="53">#REF!</definedName>
    <definedName name="Exh_V" localSheetId="54">#REF!</definedName>
    <definedName name="Exh_V" localSheetId="55">#REF!</definedName>
    <definedName name="Exh_V" localSheetId="56">#REF!</definedName>
    <definedName name="Exh_V" localSheetId="57">#REF!</definedName>
    <definedName name="Exh_V">#REF!</definedName>
    <definedName name="Exh_VIII_Shading">[18]E_VIII!$A$101:$W$146,[18]E_VIII!$A$28:$W$97,[18]E_VIII!$A$10:$W$24</definedName>
    <definedName name="Exh_VIII_Test">[18]E_VIII!$Z$101:$Z$146,[18]E_VIII!$Z$28:$Z$97,[18]E_VIII!$Z$10:$Z$24</definedName>
    <definedName name="Exh_XI_Shading">[18]E_XI!$A$9:$D$20,[18]E_XI!$A$25:$B$30,[18]E_XI!$D$25:$D$30</definedName>
    <definedName name="Exh_XI_Test">[18]E_XI!$H$36:$H$39,[18]E_XI!$H$25:$H$30,[18]E_XI!$H$9:$H$19</definedName>
    <definedName name="Exh_XVI_Shading">[18]E_XVI!$A$29:$Q$96,[18]E_XVI!$A$10:$Q$24</definedName>
    <definedName name="Exh_XVI_Test">[18]E_XVI!$S$29:$S$96,[18]E_XVI!$S$10:$S$24</definedName>
    <definedName name="Exhibit_10_Row_Shading_Area">[18]Exh_10!$A$10:$V$24,[18]Exh_10!$A$28:$V$102,[18]Exh_10!$A$106:$V$151</definedName>
    <definedName name="Exhibit_10_Row_Test" comment="Tests whether to show or hide a given row">[18]Exh_10!$Y$10:$Y$24,[18]Exh_10!$Y$28:$Y$102,[18]Exh_10!$Y$106:$Y$151</definedName>
    <definedName name="Factor">[17]Inflation!$C$26</definedName>
    <definedName name="Factors_I" localSheetId="7">#REF!</definedName>
    <definedName name="Factors_I" localSheetId="8">#REF!</definedName>
    <definedName name="Factors_I" localSheetId="9">#REF!</definedName>
    <definedName name="Factors_I" localSheetId="10">#REF!</definedName>
    <definedName name="Factors_I" localSheetId="11">#REF!</definedName>
    <definedName name="Factors_I" localSheetId="12">#REF!</definedName>
    <definedName name="Factors_I" localSheetId="13">#REF!</definedName>
    <definedName name="Factors_I" localSheetId="14">#REF!</definedName>
    <definedName name="Factors_I" localSheetId="15">#REF!</definedName>
    <definedName name="Factors_I" localSheetId="16">#REF!</definedName>
    <definedName name="Factors_I" localSheetId="17">#REF!</definedName>
    <definedName name="Factors_I" localSheetId="18">#REF!</definedName>
    <definedName name="Factors_I" localSheetId="19">#REF!</definedName>
    <definedName name="Factors_I" localSheetId="20">#REF!</definedName>
    <definedName name="Factors_I" localSheetId="21">#REF!</definedName>
    <definedName name="Factors_I" localSheetId="22">#REF!</definedName>
    <definedName name="Factors_I" localSheetId="23">#REF!</definedName>
    <definedName name="Factors_I" localSheetId="24">#REF!</definedName>
    <definedName name="Factors_I" localSheetId="25">#REF!</definedName>
    <definedName name="Factors_I" localSheetId="26">#REF!</definedName>
    <definedName name="Factors_I" localSheetId="27">#REF!</definedName>
    <definedName name="Factors_I" localSheetId="28">#REF!</definedName>
    <definedName name="Factors_I" localSheetId="29">#REF!</definedName>
    <definedName name="Factors_I" localSheetId="30">#REF!</definedName>
    <definedName name="Factors_I" localSheetId="31">#REF!</definedName>
    <definedName name="Factors_I" localSheetId="32">#REF!</definedName>
    <definedName name="Factors_I" localSheetId="33">#REF!</definedName>
    <definedName name="Factors_I" localSheetId="34">#REF!</definedName>
    <definedName name="Factors_I" localSheetId="35">#REF!</definedName>
    <definedName name="Factors_I" localSheetId="36">#REF!</definedName>
    <definedName name="Factors_I" localSheetId="37">#REF!</definedName>
    <definedName name="Factors_I" localSheetId="38">#REF!</definedName>
    <definedName name="Factors_I" localSheetId="39">#REF!</definedName>
    <definedName name="Factors_I" localSheetId="40">#REF!</definedName>
    <definedName name="Factors_I" localSheetId="41">#REF!</definedName>
    <definedName name="Factors_I" localSheetId="42">#REF!</definedName>
    <definedName name="Factors_I" localSheetId="43">#REF!</definedName>
    <definedName name="Factors_I" localSheetId="44">#REF!</definedName>
    <definedName name="Factors_I" localSheetId="45">#REF!</definedName>
    <definedName name="Factors_I" localSheetId="46">#REF!</definedName>
    <definedName name="Factors_I" localSheetId="47">#REF!</definedName>
    <definedName name="Factors_I" localSheetId="48">#REF!</definedName>
    <definedName name="Factors_I" localSheetId="49">#REF!</definedName>
    <definedName name="Factors_I" localSheetId="50">#REF!</definedName>
    <definedName name="Factors_I" localSheetId="51">#REF!</definedName>
    <definedName name="Factors_I" localSheetId="52">#REF!</definedName>
    <definedName name="Factors_I" localSheetId="53">#REF!</definedName>
    <definedName name="Factors_I" localSheetId="54">#REF!</definedName>
    <definedName name="Factors_I" localSheetId="55">#REF!</definedName>
    <definedName name="Factors_I" localSheetId="56">#REF!</definedName>
    <definedName name="Factors_I" localSheetId="57">#REF!</definedName>
    <definedName name="Factors_I">#REF!</definedName>
    <definedName name="flex" localSheetId="7">#REF!</definedName>
    <definedName name="flex" localSheetId="8">#REF!</definedName>
    <definedName name="flex" localSheetId="9">#REF!</definedName>
    <definedName name="flex" localSheetId="10">#REF!</definedName>
    <definedName name="flex" localSheetId="11">#REF!</definedName>
    <definedName name="flex" localSheetId="12">#REF!</definedName>
    <definedName name="flex" localSheetId="13">#REF!</definedName>
    <definedName name="flex" localSheetId="14">#REF!</definedName>
    <definedName name="flex" localSheetId="15">#REF!</definedName>
    <definedName name="flex" localSheetId="16">#REF!</definedName>
    <definedName name="flex" localSheetId="17">#REF!</definedName>
    <definedName name="flex" localSheetId="18">#REF!</definedName>
    <definedName name="flex" localSheetId="19">#REF!</definedName>
    <definedName name="flex" localSheetId="20">#REF!</definedName>
    <definedName name="flex" localSheetId="21">#REF!</definedName>
    <definedName name="flex" localSheetId="22">#REF!</definedName>
    <definedName name="flex" localSheetId="23">#REF!</definedName>
    <definedName name="flex" localSheetId="24">#REF!</definedName>
    <definedName name="flex" localSheetId="25">#REF!</definedName>
    <definedName name="flex" localSheetId="26">#REF!</definedName>
    <definedName name="flex" localSheetId="27">#REF!</definedName>
    <definedName name="flex" localSheetId="28">#REF!</definedName>
    <definedName name="flex" localSheetId="29">#REF!</definedName>
    <definedName name="flex" localSheetId="30">#REF!</definedName>
    <definedName name="flex" localSheetId="31">#REF!</definedName>
    <definedName name="flex" localSheetId="32">#REF!</definedName>
    <definedName name="flex" localSheetId="33">#REF!</definedName>
    <definedName name="flex" localSheetId="34">#REF!</definedName>
    <definedName name="flex" localSheetId="35">#REF!</definedName>
    <definedName name="flex" localSheetId="36">#REF!</definedName>
    <definedName name="flex" localSheetId="37">#REF!</definedName>
    <definedName name="flex" localSheetId="38">#REF!</definedName>
    <definedName name="flex" localSheetId="39">#REF!</definedName>
    <definedName name="flex" localSheetId="40">#REF!</definedName>
    <definedName name="flex" localSheetId="41">#REF!</definedName>
    <definedName name="flex" localSheetId="42">#REF!</definedName>
    <definedName name="flex" localSheetId="43">#REF!</definedName>
    <definedName name="flex" localSheetId="44">#REF!</definedName>
    <definedName name="flex" localSheetId="45">#REF!</definedName>
    <definedName name="flex" localSheetId="46">#REF!</definedName>
    <definedName name="flex" localSheetId="47">#REF!</definedName>
    <definedName name="flex" localSheetId="48">#REF!</definedName>
    <definedName name="flex" localSheetId="49">#REF!</definedName>
    <definedName name="flex" localSheetId="50">#REF!</definedName>
    <definedName name="flex" localSheetId="51">#REF!</definedName>
    <definedName name="flex" localSheetId="52">#REF!</definedName>
    <definedName name="flex" localSheetId="53">#REF!</definedName>
    <definedName name="flex" localSheetId="54">#REF!</definedName>
    <definedName name="flex" localSheetId="55">#REF!</definedName>
    <definedName name="flex" localSheetId="56">#REF!</definedName>
    <definedName name="flex" localSheetId="57">#REF!</definedName>
    <definedName name="flex">#REF!</definedName>
    <definedName name="FTE_Rec" localSheetId="14">#REF!</definedName>
    <definedName name="FTE_Rec">#REF!</definedName>
    <definedName name="FU_07" localSheetId="14">#REF!</definedName>
    <definedName name="FU_07">#REF!</definedName>
    <definedName name="FU_89" localSheetId="14">#REF!</definedName>
    <definedName name="FU_89">#REF!</definedName>
    <definedName name="FUND_CONS" localSheetId="7">#REF!</definedName>
    <definedName name="FUND_CONS" localSheetId="8">#REF!</definedName>
    <definedName name="FUND_CONS" localSheetId="9">#REF!</definedName>
    <definedName name="FUND_CONS" localSheetId="10">#REF!</definedName>
    <definedName name="FUND_CONS" localSheetId="11">#REF!</definedName>
    <definedName name="FUND_CONS" localSheetId="12">#REF!</definedName>
    <definedName name="FUND_CONS" localSheetId="13">#REF!</definedName>
    <definedName name="FUND_CONS" localSheetId="14">#REF!</definedName>
    <definedName name="FUND_CONS" localSheetId="15">#REF!</definedName>
    <definedName name="FUND_CONS" localSheetId="16">#REF!</definedName>
    <definedName name="FUND_CONS" localSheetId="17">#REF!</definedName>
    <definedName name="FUND_CONS" localSheetId="18">#REF!</definedName>
    <definedName name="FUND_CONS" localSheetId="19">#REF!</definedName>
    <definedName name="FUND_CONS" localSheetId="20">#REF!</definedName>
    <definedName name="FUND_CONS" localSheetId="21">#REF!</definedName>
    <definedName name="FUND_CONS" localSheetId="22">#REF!</definedName>
    <definedName name="FUND_CONS" localSheetId="23">#REF!</definedName>
    <definedName name="FUND_CONS" localSheetId="24">#REF!</definedName>
    <definedName name="FUND_CONS" localSheetId="25">#REF!</definedName>
    <definedName name="FUND_CONS" localSheetId="26">#REF!</definedName>
    <definedName name="FUND_CONS" localSheetId="27">#REF!</definedName>
    <definedName name="FUND_CONS" localSheetId="28">#REF!</definedName>
    <definedName name="FUND_CONS" localSheetId="29">#REF!</definedName>
    <definedName name="FUND_CONS" localSheetId="30">#REF!</definedName>
    <definedName name="FUND_CONS" localSheetId="31">#REF!</definedName>
    <definedName name="FUND_CONS" localSheetId="32">#REF!</definedName>
    <definedName name="FUND_CONS" localSheetId="33">#REF!</definedName>
    <definedName name="FUND_CONS" localSheetId="34">#REF!</definedName>
    <definedName name="FUND_CONS" localSheetId="35">#REF!</definedName>
    <definedName name="FUND_CONS" localSheetId="36">#REF!</definedName>
    <definedName name="FUND_CONS" localSheetId="37">#REF!</definedName>
    <definedName name="FUND_CONS" localSheetId="38">#REF!</definedName>
    <definedName name="FUND_CONS" localSheetId="39">#REF!</definedName>
    <definedName name="FUND_CONS" localSheetId="40">#REF!</definedName>
    <definedName name="FUND_CONS" localSheetId="41">#REF!</definedName>
    <definedName name="FUND_CONS" localSheetId="42">#REF!</definedName>
    <definedName name="FUND_CONS" localSheetId="43">#REF!</definedName>
    <definedName name="FUND_CONS" localSheetId="44">#REF!</definedName>
    <definedName name="FUND_CONS" localSheetId="45">#REF!</definedName>
    <definedName name="FUND_CONS" localSheetId="46">#REF!</definedName>
    <definedName name="FUND_CONS" localSheetId="47">#REF!</definedName>
    <definedName name="FUND_CONS" localSheetId="48">#REF!</definedName>
    <definedName name="FUND_CONS" localSheetId="49">#REF!</definedName>
    <definedName name="FUND_CONS" localSheetId="50">#REF!</definedName>
    <definedName name="FUND_CONS" localSheetId="51">#REF!</definedName>
    <definedName name="FUND_CONS" localSheetId="52">#REF!</definedName>
    <definedName name="FUND_CONS" localSheetId="53">#REF!</definedName>
    <definedName name="FUND_CONS" localSheetId="54">#REF!</definedName>
    <definedName name="FUND_CONS" localSheetId="55">#REF!</definedName>
    <definedName name="FUND_CONS" localSheetId="56">#REF!</definedName>
    <definedName name="FUND_CONS" localSheetId="57">#REF!</definedName>
    <definedName name="FUND_CONS">#REF!</definedName>
    <definedName name="FY06Salincrease" localSheetId="14">#REF!</definedName>
    <definedName name="FY06Salincrease">#REF!</definedName>
    <definedName name="FY07Salincrease" localSheetId="14">#REF!</definedName>
    <definedName name="FY07Salincrease">#REF!</definedName>
    <definedName name="FY08Salincrease" localSheetId="14">#REF!</definedName>
    <definedName name="FY08Salincrease">#REF!</definedName>
    <definedName name="FY09Salincrease" localSheetId="14">#REF!</definedName>
    <definedName name="FY09Salincrease">#REF!</definedName>
    <definedName name="FY10Salincrease" localSheetId="14">#REF!</definedName>
    <definedName name="FY10Salincrease">#REF!</definedName>
    <definedName name="FY97ALLOCATION" localSheetId="14">#REF!</definedName>
    <definedName name="FY97ALLOCATION">#REF!</definedName>
    <definedName name="FY97COMIT" localSheetId="14">#REF!</definedName>
    <definedName name="FY97COMIT">#REF!</definedName>
    <definedName name="FY97SAL" localSheetId="14">#REF!</definedName>
    <definedName name="FY97SAL">#REF!</definedName>
    <definedName name="fy97salary" localSheetId="14">#REF!</definedName>
    <definedName name="fy97salary">#REF!</definedName>
    <definedName name="fy98nonsal" localSheetId="14">#REF!</definedName>
    <definedName name="fy98nonsal">#REF!</definedName>
    <definedName name="fy98salary" localSheetId="14">#REF!</definedName>
    <definedName name="fy98salary">#REF!</definedName>
    <definedName name="fy99sal" localSheetId="14">#REF!</definedName>
    <definedName name="fy99sal">#REF!</definedName>
    <definedName name="H1_Depr_I">'[24]H1_H4 Input'!$A$1</definedName>
    <definedName name="H3A_and_H3B">[18]H3!$B$1:$M$54,[18]H3!$B$56:$M$127</definedName>
    <definedName name="HCGH">[23]page4!#REF!</definedName>
    <definedName name="HeaderRange" localSheetId="7">#REF!</definedName>
    <definedName name="HeaderRange" localSheetId="8">#REF!</definedName>
    <definedName name="HeaderRange" localSheetId="9">#REF!</definedName>
    <definedName name="HeaderRange" localSheetId="10">#REF!</definedName>
    <definedName name="HeaderRange" localSheetId="11">#REF!</definedName>
    <definedName name="HeaderRange" localSheetId="12">#REF!</definedName>
    <definedName name="HeaderRange" localSheetId="13">#REF!</definedName>
    <definedName name="HeaderRange" localSheetId="14">#REF!</definedName>
    <definedName name="HeaderRange" localSheetId="15">#REF!</definedName>
    <definedName name="HeaderRange" localSheetId="16">#REF!</definedName>
    <definedName name="HeaderRange" localSheetId="17">#REF!</definedName>
    <definedName name="HeaderRange" localSheetId="18">#REF!</definedName>
    <definedName name="HeaderRange" localSheetId="19">#REF!</definedName>
    <definedName name="HeaderRange" localSheetId="20">#REF!</definedName>
    <definedName name="HeaderRange" localSheetId="21">#REF!</definedName>
    <definedName name="HeaderRange" localSheetId="22">#REF!</definedName>
    <definedName name="HeaderRange" localSheetId="23">#REF!</definedName>
    <definedName name="HeaderRange" localSheetId="24">#REF!</definedName>
    <definedName name="HeaderRange" localSheetId="25">#REF!</definedName>
    <definedName name="HeaderRange" localSheetId="26">#REF!</definedName>
    <definedName name="HeaderRange" localSheetId="27">#REF!</definedName>
    <definedName name="HeaderRange" localSheetId="28">#REF!</definedName>
    <definedName name="HeaderRange" localSheetId="29">#REF!</definedName>
    <definedName name="HeaderRange" localSheetId="30">#REF!</definedName>
    <definedName name="HeaderRange" localSheetId="31">#REF!</definedName>
    <definedName name="HeaderRange" localSheetId="32">#REF!</definedName>
    <definedName name="HeaderRange" localSheetId="33">#REF!</definedName>
    <definedName name="HeaderRange" localSheetId="34">#REF!</definedName>
    <definedName name="HeaderRange" localSheetId="35">#REF!</definedName>
    <definedName name="HeaderRange" localSheetId="36">#REF!</definedName>
    <definedName name="HeaderRange" localSheetId="37">#REF!</definedName>
    <definedName name="HeaderRange" localSheetId="38">#REF!</definedName>
    <definedName name="HeaderRange" localSheetId="39">#REF!</definedName>
    <definedName name="HeaderRange" localSheetId="40">#REF!</definedName>
    <definedName name="HeaderRange" localSheetId="41">#REF!</definedName>
    <definedName name="HeaderRange" localSheetId="42">#REF!</definedName>
    <definedName name="HeaderRange" localSheetId="43">#REF!</definedName>
    <definedName name="HeaderRange" localSheetId="44">#REF!</definedName>
    <definedName name="HeaderRange" localSheetId="45">#REF!</definedName>
    <definedName name="HeaderRange" localSheetId="46">#REF!</definedName>
    <definedName name="HeaderRange" localSheetId="47">#REF!</definedName>
    <definedName name="HeaderRange" localSheetId="48">#REF!</definedName>
    <definedName name="HeaderRange" localSheetId="49">#REF!</definedName>
    <definedName name="HeaderRange" localSheetId="50">#REF!</definedName>
    <definedName name="HeaderRange" localSheetId="51">#REF!</definedName>
    <definedName name="HeaderRange" localSheetId="52">#REF!</definedName>
    <definedName name="HeaderRange" localSheetId="53">#REF!</definedName>
    <definedName name="HeaderRange" localSheetId="54">#REF!</definedName>
    <definedName name="HeaderRange" localSheetId="55">#REF!</definedName>
    <definedName name="HeaderRange" localSheetId="56">#REF!</definedName>
    <definedName name="HeaderRange" localSheetId="57">#REF!</definedName>
    <definedName name="HeaderRange">#REF!</definedName>
    <definedName name="Hosp_Num" localSheetId="12">'[19]Gen Info'!$B$4</definedName>
    <definedName name="Hosp_Num" localSheetId="14">'[20]Gen Info'!$B$4</definedName>
    <definedName name="Hosp_Num" localSheetId="34">'[19]Gen Info'!$B$4</definedName>
    <definedName name="Hosp_Num" localSheetId="35">'[19]Gen Info'!$B$4</definedName>
    <definedName name="Hosp_Num" localSheetId="43">'[19]Gen Info'!$B$4</definedName>
    <definedName name="Hosp_Num" localSheetId="50">'[21]Gen Info'!$B$4</definedName>
    <definedName name="Hosp_Num">'[20]Gen Info'!$B$4</definedName>
    <definedName name="Hospital_Phys" localSheetId="7">#REF!</definedName>
    <definedName name="Hospital_Phys" localSheetId="8">#REF!</definedName>
    <definedName name="Hospital_Phys" localSheetId="9">#REF!</definedName>
    <definedName name="Hospital_Phys" localSheetId="10">#REF!</definedName>
    <definedName name="Hospital_Phys" localSheetId="11">#REF!</definedName>
    <definedName name="Hospital_Phys" localSheetId="12">#REF!</definedName>
    <definedName name="Hospital_Phys" localSheetId="13">#REF!</definedName>
    <definedName name="Hospital_Phys" localSheetId="14">#REF!</definedName>
    <definedName name="Hospital_Phys" localSheetId="15">#REF!</definedName>
    <definedName name="Hospital_Phys" localSheetId="16">#REF!</definedName>
    <definedName name="Hospital_Phys" localSheetId="17">#REF!</definedName>
    <definedName name="Hospital_Phys" localSheetId="18">#REF!</definedName>
    <definedName name="Hospital_Phys" localSheetId="19">#REF!</definedName>
    <definedName name="Hospital_Phys" localSheetId="20">#REF!</definedName>
    <definedName name="Hospital_Phys" localSheetId="21">#REF!</definedName>
    <definedName name="Hospital_Phys" localSheetId="22">#REF!</definedName>
    <definedName name="Hospital_Phys" localSheetId="23">#REF!</definedName>
    <definedName name="Hospital_Phys" localSheetId="24">#REF!</definedName>
    <definedName name="Hospital_Phys" localSheetId="25">#REF!</definedName>
    <definedName name="Hospital_Phys" localSheetId="26">#REF!</definedName>
    <definedName name="Hospital_Phys" localSheetId="27">#REF!</definedName>
    <definedName name="Hospital_Phys" localSheetId="28">#REF!</definedName>
    <definedName name="Hospital_Phys" localSheetId="29">#REF!</definedName>
    <definedName name="Hospital_Phys" localSheetId="30">#REF!</definedName>
    <definedName name="Hospital_Phys" localSheetId="31">#REF!</definedName>
    <definedName name="Hospital_Phys" localSheetId="32">#REF!</definedName>
    <definedName name="Hospital_Phys" localSheetId="33">#REF!</definedName>
    <definedName name="Hospital_Phys" localSheetId="34">#REF!</definedName>
    <definedName name="Hospital_Phys" localSheetId="35">#REF!</definedName>
    <definedName name="Hospital_Phys" localSheetId="36">#REF!</definedName>
    <definedName name="Hospital_Phys" localSheetId="37">#REF!</definedName>
    <definedName name="Hospital_Phys" localSheetId="38">#REF!</definedName>
    <definedName name="Hospital_Phys" localSheetId="39">#REF!</definedName>
    <definedName name="Hospital_Phys" localSheetId="40">#REF!</definedName>
    <definedName name="Hospital_Phys" localSheetId="41">#REF!</definedName>
    <definedName name="Hospital_Phys" localSheetId="42">#REF!</definedName>
    <definedName name="Hospital_Phys" localSheetId="43">#REF!</definedName>
    <definedName name="Hospital_Phys" localSheetId="44">#REF!</definedName>
    <definedName name="Hospital_Phys" localSheetId="45">#REF!</definedName>
    <definedName name="Hospital_Phys" localSheetId="46">#REF!</definedName>
    <definedName name="Hospital_Phys" localSheetId="47">#REF!</definedName>
    <definedName name="Hospital_Phys" localSheetId="48">#REF!</definedName>
    <definedName name="Hospital_Phys" localSheetId="49">#REF!</definedName>
    <definedName name="Hospital_Phys" localSheetId="50">#REF!</definedName>
    <definedName name="Hospital_Phys" localSheetId="51">#REF!</definedName>
    <definedName name="Hospital_Phys" localSheetId="52">#REF!</definedName>
    <definedName name="Hospital_Phys" localSheetId="53">#REF!</definedName>
    <definedName name="Hospital_Phys" localSheetId="54">#REF!</definedName>
    <definedName name="Hospital_Phys" localSheetId="55">#REF!</definedName>
    <definedName name="Hospital_Phys" localSheetId="56">#REF!</definedName>
    <definedName name="Hospital_Phys" localSheetId="57">#REF!</definedName>
    <definedName name="Hospital_Phys">#REF!</definedName>
    <definedName name="Hospitals">[25]Definitions!$A$2:$A$13</definedName>
    <definedName name="hospname">'[26]Drop down menu '!$A$2:$A$63</definedName>
    <definedName name="inac1" localSheetId="12">[27]UMH!$A$976:$W$1022</definedName>
    <definedName name="inac1" localSheetId="34">[27]UMH!$A$976:$W$1022</definedName>
    <definedName name="inac1" localSheetId="35">[27]UMH!$A$976:$W$1022</definedName>
    <definedName name="inac1" localSheetId="43">[27]UMH!$A$976:$W$1022</definedName>
    <definedName name="inac1" localSheetId="50">[28]UMH!$A$976:$W$1022</definedName>
    <definedName name="inac1">[29]UMH!$A$976:$W$1022</definedName>
    <definedName name="inac4" localSheetId="12">[27]CC!$A$136:$W$140</definedName>
    <definedName name="inac4" localSheetId="34">[27]CC!$A$136:$W$140</definedName>
    <definedName name="inac4" localSheetId="35">[27]CC!$A$136:$W$140</definedName>
    <definedName name="inac4" localSheetId="43">[27]CC!$A$136:$W$140</definedName>
    <definedName name="inac4" localSheetId="50">[28]CC!$A$136:$W$140</definedName>
    <definedName name="inac4">[29]CC!$A$136:$W$140</definedName>
    <definedName name="inac7" localSheetId="12">[27]STC!$A$208:$W$212</definedName>
    <definedName name="inac7" localSheetId="34">[27]STC!$A$208:$W$212</definedName>
    <definedName name="inac7" localSheetId="35">[27]STC!$A$208:$W$212</definedName>
    <definedName name="inac7" localSheetId="43">[27]STC!$A$208:$W$212</definedName>
    <definedName name="inac7" localSheetId="50">[28]STC!$A$208:$W$212</definedName>
    <definedName name="inac7">[29]STC!$A$208:$W$212</definedName>
    <definedName name="Inflation">[1]Medicine!#REF!</definedName>
    <definedName name="Interest_Rate">'[30]Loan Amortization Schedule'!$D$6</definedName>
    <definedName name="J1_and_J2">[18]Js!$B$1:$O$81,[18]Js!$B$89:$R$168</definedName>
    <definedName name="JHBMC">[23]page4!#REF!</definedName>
    <definedName name="jhbsalpcp" localSheetId="14">#REF!</definedName>
    <definedName name="jhbsalpcp">#REF!</definedName>
    <definedName name="JHHC" localSheetId="14">[23]page4!#REF!</definedName>
    <definedName name="JHHC">[23]page4!#REF!</definedName>
    <definedName name="JHInc06">[6]Assumptions!$N$3</definedName>
    <definedName name="JHInc07">[6]Assumptions!$O$3</definedName>
    <definedName name="JHInc08">[6]Assumptions!$P$3</definedName>
    <definedName name="JHInc09">[6]Assumptions!$Q$3</definedName>
    <definedName name="ker" localSheetId="7">#REF!</definedName>
    <definedName name="ker" localSheetId="8">#REF!</definedName>
    <definedName name="ker" localSheetId="9">#REF!</definedName>
    <definedName name="ker" localSheetId="10">#REF!</definedName>
    <definedName name="ker" localSheetId="11">#REF!</definedName>
    <definedName name="ker" localSheetId="12">#REF!</definedName>
    <definedName name="ker" localSheetId="13">#REF!</definedName>
    <definedName name="ker" localSheetId="14">#REF!</definedName>
    <definedName name="ker" localSheetId="15">#REF!</definedName>
    <definedName name="ker" localSheetId="16">#REF!</definedName>
    <definedName name="ker" localSheetId="17">#REF!</definedName>
    <definedName name="ker" localSheetId="18">#REF!</definedName>
    <definedName name="ker" localSheetId="19">#REF!</definedName>
    <definedName name="ker" localSheetId="20">#REF!</definedName>
    <definedName name="ker" localSheetId="21">#REF!</definedName>
    <definedName name="ker" localSheetId="22">#REF!</definedName>
    <definedName name="ker" localSheetId="23">#REF!</definedName>
    <definedName name="ker" localSheetId="24">#REF!</definedName>
    <definedName name="ker" localSheetId="25">#REF!</definedName>
    <definedName name="ker" localSheetId="26">#REF!</definedName>
    <definedName name="ker" localSheetId="27">#REF!</definedName>
    <definedName name="ker" localSheetId="28">#REF!</definedName>
    <definedName name="ker" localSheetId="29">#REF!</definedName>
    <definedName name="ker" localSheetId="30">#REF!</definedName>
    <definedName name="ker" localSheetId="31">#REF!</definedName>
    <definedName name="ker" localSheetId="32">#REF!</definedName>
    <definedName name="ker" localSheetId="33">#REF!</definedName>
    <definedName name="ker" localSheetId="34">#REF!</definedName>
    <definedName name="ker" localSheetId="35">#REF!</definedName>
    <definedName name="ker" localSheetId="36">#REF!</definedName>
    <definedName name="ker" localSheetId="37">#REF!</definedName>
    <definedName name="ker" localSheetId="38">#REF!</definedName>
    <definedName name="ker" localSheetId="39">#REF!</definedName>
    <definedName name="ker" localSheetId="40">#REF!</definedName>
    <definedName name="ker" localSheetId="41">#REF!</definedName>
    <definedName name="ker" localSheetId="42">#REF!</definedName>
    <definedName name="ker" localSheetId="43">#REF!</definedName>
    <definedName name="ker" localSheetId="44">#REF!</definedName>
    <definedName name="ker" localSheetId="45">#REF!</definedName>
    <definedName name="ker" localSheetId="46">#REF!</definedName>
    <definedName name="ker" localSheetId="47">#REF!</definedName>
    <definedName name="ker" localSheetId="48">#REF!</definedName>
    <definedName name="ker" localSheetId="49">#REF!</definedName>
    <definedName name="ker" localSheetId="50">#REF!</definedName>
    <definedName name="ker" localSheetId="51">#REF!</definedName>
    <definedName name="ker" localSheetId="52">#REF!</definedName>
    <definedName name="ker" localSheetId="53">#REF!</definedName>
    <definedName name="ker" localSheetId="54">#REF!</definedName>
    <definedName name="ker" localSheetId="55">#REF!</definedName>
    <definedName name="ker" localSheetId="56">#REF!</definedName>
    <definedName name="ker" localSheetId="57">#REF!</definedName>
    <definedName name="ker">#REF!</definedName>
    <definedName name="kernan" localSheetId="7">#REF!</definedName>
    <definedName name="kernan" localSheetId="8">#REF!</definedName>
    <definedName name="kernan" localSheetId="9">#REF!</definedName>
    <definedName name="kernan" localSheetId="10">#REF!</definedName>
    <definedName name="kernan" localSheetId="11">#REF!</definedName>
    <definedName name="kernan" localSheetId="12">#REF!</definedName>
    <definedName name="kernan" localSheetId="13">#REF!</definedName>
    <definedName name="kernan" localSheetId="14">#REF!</definedName>
    <definedName name="kernan" localSheetId="15">#REF!</definedName>
    <definedName name="kernan" localSheetId="16">#REF!</definedName>
    <definedName name="kernan" localSheetId="17">#REF!</definedName>
    <definedName name="kernan" localSheetId="18">#REF!</definedName>
    <definedName name="kernan" localSheetId="19">#REF!</definedName>
    <definedName name="kernan" localSheetId="20">#REF!</definedName>
    <definedName name="kernan" localSheetId="21">#REF!</definedName>
    <definedName name="kernan" localSheetId="22">#REF!</definedName>
    <definedName name="kernan" localSheetId="23">#REF!</definedName>
    <definedName name="kernan" localSheetId="24">#REF!</definedName>
    <definedName name="kernan" localSheetId="25">#REF!</definedName>
    <definedName name="kernan" localSheetId="26">#REF!</definedName>
    <definedName name="kernan" localSheetId="27">#REF!</definedName>
    <definedName name="kernan" localSheetId="28">#REF!</definedName>
    <definedName name="kernan" localSheetId="29">#REF!</definedName>
    <definedName name="kernan" localSheetId="30">#REF!</definedName>
    <definedName name="kernan" localSheetId="31">#REF!</definedName>
    <definedName name="kernan" localSheetId="32">#REF!</definedName>
    <definedName name="kernan" localSheetId="33">#REF!</definedName>
    <definedName name="kernan" localSheetId="34">#REF!</definedName>
    <definedName name="kernan" localSheetId="35">#REF!</definedName>
    <definedName name="kernan" localSheetId="36">#REF!</definedName>
    <definedName name="kernan" localSheetId="37">#REF!</definedName>
    <definedName name="kernan" localSheetId="38">#REF!</definedName>
    <definedName name="kernan" localSheetId="39">#REF!</definedName>
    <definedName name="kernan" localSheetId="40">#REF!</definedName>
    <definedName name="kernan" localSheetId="41">#REF!</definedName>
    <definedName name="kernan" localSheetId="42">#REF!</definedName>
    <definedName name="kernan" localSheetId="43">#REF!</definedName>
    <definedName name="kernan" localSheetId="44">#REF!</definedName>
    <definedName name="kernan" localSheetId="45">#REF!</definedName>
    <definedName name="kernan" localSheetId="46">#REF!</definedName>
    <definedName name="kernan" localSheetId="47">#REF!</definedName>
    <definedName name="kernan" localSheetId="48">#REF!</definedName>
    <definedName name="kernan" localSheetId="49">#REF!</definedName>
    <definedName name="kernan" localSheetId="50">#REF!</definedName>
    <definedName name="kernan" localSheetId="51">#REF!</definedName>
    <definedName name="kernan" localSheetId="52">#REF!</definedName>
    <definedName name="kernan" localSheetId="53">#REF!</definedName>
    <definedName name="kernan" localSheetId="54">#REF!</definedName>
    <definedName name="kernan" localSheetId="55">#REF!</definedName>
    <definedName name="kernan" localSheetId="56">#REF!</definedName>
    <definedName name="kernan" localSheetId="57">#REF!</definedName>
    <definedName name="kernan">#REF!</definedName>
    <definedName name="kkk" localSheetId="14">#REF!</definedName>
    <definedName name="kkk">#REF!</definedName>
    <definedName name="LookDate" localSheetId="12">'[19]Cvr (DON''T HIDE)'!$P$1:$Q$12</definedName>
    <definedName name="LookDate" localSheetId="14">'[20]Cvr (DON''T HIDE)'!$P$1:$Q$12</definedName>
    <definedName name="LookDate" localSheetId="34">'[19]Cvr (DON''T HIDE)'!$P$1:$Q$12</definedName>
    <definedName name="LookDate" localSheetId="35">'[19]Cvr (DON''T HIDE)'!$P$1:$Q$12</definedName>
    <definedName name="LookDate" localSheetId="43">'[19]Cvr (DON''T HIDE)'!$P$1:$Q$12</definedName>
    <definedName name="LookDate" localSheetId="50">'[21]Cvr (DON''T HIDE)'!$P$1:$Q$12</definedName>
    <definedName name="LookDate">'[20]Cvr (DON''T HIDE)'!$P$1:$Q$12</definedName>
    <definedName name="M_and_MA">[18]Ms!$C$1:$P$74,[18]Ms!$R$1:$AD$74</definedName>
    <definedName name="M_Table_2">'[18]Master Table (DO NOT HIDE)'!$B$7:$H$166</definedName>
    <definedName name="Master_Table">'[18]Master Table (DO NOT HIDE)'!$A$6:$G$166</definedName>
    <definedName name="Med_Ed" localSheetId="7">#REF!</definedName>
    <definedName name="Med_Ed" localSheetId="8">#REF!</definedName>
    <definedName name="Med_Ed" localSheetId="9">#REF!</definedName>
    <definedName name="Med_Ed" localSheetId="10">#REF!</definedName>
    <definedName name="Med_Ed" localSheetId="11">#REF!</definedName>
    <definedName name="Med_Ed" localSheetId="12">#REF!</definedName>
    <definedName name="Med_Ed" localSheetId="13">#REF!</definedName>
    <definedName name="Med_Ed" localSheetId="14">#REF!</definedName>
    <definedName name="Med_Ed" localSheetId="15">#REF!</definedName>
    <definedName name="Med_Ed" localSheetId="16">#REF!</definedName>
    <definedName name="Med_Ed" localSheetId="17">#REF!</definedName>
    <definedName name="Med_Ed" localSheetId="18">#REF!</definedName>
    <definedName name="Med_Ed" localSheetId="19">#REF!</definedName>
    <definedName name="Med_Ed" localSheetId="20">#REF!</definedName>
    <definedName name="Med_Ed" localSheetId="21">#REF!</definedName>
    <definedName name="Med_Ed" localSheetId="22">#REF!</definedName>
    <definedName name="Med_Ed" localSheetId="23">#REF!</definedName>
    <definedName name="Med_Ed" localSheetId="24">#REF!</definedName>
    <definedName name="Med_Ed" localSheetId="25">#REF!</definedName>
    <definedName name="Med_Ed" localSheetId="26">#REF!</definedName>
    <definedName name="Med_Ed" localSheetId="27">#REF!</definedName>
    <definedName name="Med_Ed" localSheetId="28">#REF!</definedName>
    <definedName name="Med_Ed" localSheetId="29">#REF!</definedName>
    <definedName name="Med_Ed" localSheetId="30">#REF!</definedName>
    <definedName name="Med_Ed" localSheetId="31">#REF!</definedName>
    <definedName name="Med_Ed" localSheetId="32">#REF!</definedName>
    <definedName name="Med_Ed" localSheetId="33">#REF!</definedName>
    <definedName name="Med_Ed" localSheetId="34">#REF!</definedName>
    <definedName name="Med_Ed" localSheetId="35">#REF!</definedName>
    <definedName name="Med_Ed" localSheetId="36">#REF!</definedName>
    <definedName name="Med_Ed" localSheetId="37">#REF!</definedName>
    <definedName name="Med_Ed" localSheetId="38">#REF!</definedName>
    <definedName name="Med_Ed" localSheetId="39">#REF!</definedName>
    <definedName name="Med_Ed" localSheetId="40">#REF!</definedName>
    <definedName name="Med_Ed" localSheetId="41">#REF!</definedName>
    <definedName name="Med_Ed" localSheetId="42">#REF!</definedName>
    <definedName name="Med_Ed" localSheetId="43">#REF!</definedName>
    <definedName name="Med_Ed" localSheetId="44">#REF!</definedName>
    <definedName name="Med_Ed" localSheetId="45">#REF!</definedName>
    <definedName name="Med_Ed" localSheetId="46">#REF!</definedName>
    <definedName name="Med_Ed" localSheetId="47">#REF!</definedName>
    <definedName name="Med_Ed" localSheetId="48">#REF!</definedName>
    <definedName name="Med_Ed" localSheetId="49">#REF!</definedName>
    <definedName name="Med_Ed" localSheetId="50">#REF!</definedName>
    <definedName name="Med_Ed" localSheetId="51">#REF!</definedName>
    <definedName name="Med_Ed" localSheetId="52">#REF!</definedName>
    <definedName name="Med_Ed" localSheetId="53">#REF!</definedName>
    <definedName name="Med_Ed" localSheetId="54">#REF!</definedName>
    <definedName name="Med_Ed" localSheetId="55">#REF!</definedName>
    <definedName name="Med_Ed" localSheetId="56">#REF!</definedName>
    <definedName name="Med_Ed" localSheetId="57">#REF!</definedName>
    <definedName name="Med_Ed">#REF!</definedName>
    <definedName name="medical" localSheetId="14">#REF!</definedName>
    <definedName name="medical">#REF!</definedName>
    <definedName name="MM_S" localSheetId="14">#REF!</definedName>
    <definedName name="MM_S">#REF!</definedName>
    <definedName name="mrh" localSheetId="7">#REF!</definedName>
    <definedName name="mrh" localSheetId="8">#REF!</definedName>
    <definedName name="mrh" localSheetId="9">#REF!</definedName>
    <definedName name="mrh" localSheetId="10">#REF!</definedName>
    <definedName name="mrh" localSheetId="11">#REF!</definedName>
    <definedName name="mrh" localSheetId="12">#REF!</definedName>
    <definedName name="mrh" localSheetId="13">#REF!</definedName>
    <definedName name="mrh" localSheetId="14">#REF!</definedName>
    <definedName name="mrh" localSheetId="15">#REF!</definedName>
    <definedName name="mrh" localSheetId="16">#REF!</definedName>
    <definedName name="mrh" localSheetId="17">#REF!</definedName>
    <definedName name="mrh" localSheetId="18">#REF!</definedName>
    <definedName name="mrh" localSheetId="19">#REF!</definedName>
    <definedName name="mrh" localSheetId="20">#REF!</definedName>
    <definedName name="mrh" localSheetId="21">#REF!</definedName>
    <definedName name="mrh" localSheetId="22">#REF!</definedName>
    <definedName name="mrh" localSheetId="23">#REF!</definedName>
    <definedName name="mrh" localSheetId="24">#REF!</definedName>
    <definedName name="mrh" localSheetId="25">#REF!</definedName>
    <definedName name="mrh" localSheetId="26">#REF!</definedName>
    <definedName name="mrh" localSheetId="27">#REF!</definedName>
    <definedName name="mrh" localSheetId="28">#REF!</definedName>
    <definedName name="mrh" localSheetId="29">#REF!</definedName>
    <definedName name="mrh" localSheetId="30">#REF!</definedName>
    <definedName name="mrh" localSheetId="31">#REF!</definedName>
    <definedName name="mrh" localSheetId="32">#REF!</definedName>
    <definedName name="mrh" localSheetId="33">#REF!</definedName>
    <definedName name="mrh" localSheetId="34">#REF!</definedName>
    <definedName name="mrh" localSheetId="35">#REF!</definedName>
    <definedName name="mrh" localSheetId="36">#REF!</definedName>
    <definedName name="mrh" localSheetId="37">#REF!</definedName>
    <definedName name="mrh" localSheetId="38">#REF!</definedName>
    <definedName name="mrh" localSheetId="39">#REF!</definedName>
    <definedName name="mrh" localSheetId="40">#REF!</definedName>
    <definedName name="mrh" localSheetId="41">#REF!</definedName>
    <definedName name="mrh" localSheetId="42">#REF!</definedName>
    <definedName name="mrh" localSheetId="43">#REF!</definedName>
    <definedName name="mrh" localSheetId="44">#REF!</definedName>
    <definedName name="mrh" localSheetId="45">#REF!</definedName>
    <definedName name="mrh" localSheetId="46">#REF!</definedName>
    <definedName name="mrh" localSheetId="47">#REF!</definedName>
    <definedName name="mrh" localSheetId="48">#REF!</definedName>
    <definedName name="mrh" localSheetId="49">#REF!</definedName>
    <definedName name="mrh" localSheetId="50">#REF!</definedName>
    <definedName name="mrh" localSheetId="51">#REF!</definedName>
    <definedName name="mrh" localSheetId="52">#REF!</definedName>
    <definedName name="mrh" localSheetId="53">#REF!</definedName>
    <definedName name="mrh" localSheetId="54">#REF!</definedName>
    <definedName name="mrh" localSheetId="55">#REF!</definedName>
    <definedName name="mrh" localSheetId="56">#REF!</definedName>
    <definedName name="mrh" localSheetId="57">#REF!</definedName>
    <definedName name="mrh">#REF!</definedName>
    <definedName name="MTC_Test" localSheetId="12">[19]MTC!$C$17</definedName>
    <definedName name="MTC_Test" localSheetId="14">[20]MTC!$C$17</definedName>
    <definedName name="MTC_Test" localSheetId="34">[19]MTC!$C$17</definedName>
    <definedName name="MTC_Test" localSheetId="35">[19]MTC!$C$17</definedName>
    <definedName name="MTC_Test" localSheetId="43">[19]MTC!$C$17</definedName>
    <definedName name="MTC_Test" localSheetId="50">[21]MTC!$C$17</definedName>
    <definedName name="MTC_Test">[20]MTC!$C$17</definedName>
    <definedName name="NONSALEXP" localSheetId="14">#REF!</definedName>
    <definedName name="NONSALEXP">#REF!</definedName>
    <definedName name="NvsASD">"V2020-06-30"</definedName>
    <definedName name="NvsAutoDrillOk">"VN"</definedName>
    <definedName name="NvsElapsedTime">0.000219907407881692</definedName>
    <definedName name="NvsEndTime">44083.3413657407</definedName>
    <definedName name="NvsInstLang">"VENG"</definedName>
    <definedName name="NvsInstSpec">"%,FBUSINESS_UNIT,TRPT_BUSINESS_UNIT,NST MARY'S"</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"%,X,RZF..,CNT.BUSINESS_UNIT."</definedName>
    <definedName name="NvsPanelBusUnit">"V"</definedName>
    <definedName name="NvsPanelEffdt">"V1901-01-01"</definedName>
    <definedName name="NvsPanelSetid">"VSHARE"</definedName>
    <definedName name="NvsReqBU">"V40115"</definedName>
    <definedName name="NvsReqBUOnly">"VY"</definedName>
    <definedName name="NvsTransLed">"VN"</definedName>
    <definedName name="NvsTreeASD">"V2020-06-30"</definedName>
    <definedName name="NvsValTbl.BUSINESS_UNIT">"BUS_UNIT_TBL_GL"</definedName>
    <definedName name="Office_Codes" hidden="1">[10]Audit!$S$2:OFFSET([10]Audit!$S$3,COUNTA([10]Audit!$S$3:'[10]Audit'!$S$100)-1,0)</definedName>
    <definedName name="Other" localSheetId="14">[23]page4!#REF!</definedName>
    <definedName name="Other">[23]page4!#REF!</definedName>
    <definedName name="P1_Test" localSheetId="12">[19]P1!$J$102</definedName>
    <definedName name="P1_Test" localSheetId="14">[20]P1!$J$102</definedName>
    <definedName name="P1_Test" localSheetId="34">[19]P1!$J$102</definedName>
    <definedName name="P1_Test" localSheetId="35">[19]P1!$J$102</definedName>
    <definedName name="P1_Test" localSheetId="43">[19]P1!$J$102</definedName>
    <definedName name="P1_Test" localSheetId="50">[21]P1!$J$102</definedName>
    <definedName name="P1_Test">[20]P1!$J$102</definedName>
    <definedName name="P2_Test" localSheetId="12">[19]P2!$J$245</definedName>
    <definedName name="P2_Test" localSheetId="14">[20]P2!$J$245</definedName>
    <definedName name="P2_Test" localSheetId="34">[19]P2!$J$245</definedName>
    <definedName name="P2_Test" localSheetId="35">[19]P2!$J$245</definedName>
    <definedName name="P2_Test" localSheetId="43">[19]P2!$J$245</definedName>
    <definedName name="P2_Test" localSheetId="50">[21]P2!$J$245</definedName>
    <definedName name="P2_Test">[20]P2!$J$245</definedName>
    <definedName name="P3_Test" localSheetId="12">[19]P3!$F$83</definedName>
    <definedName name="P3_Test" localSheetId="14">[20]P3!$F$83</definedName>
    <definedName name="P3_Test" localSheetId="34">[19]P3!$F$83</definedName>
    <definedName name="P3_Test" localSheetId="35">[19]P3!$F$83</definedName>
    <definedName name="P3_Test" localSheetId="43">[19]P3!$F$83</definedName>
    <definedName name="P3_Test" localSheetId="50">[21]P3!$F$83</definedName>
    <definedName name="P3_Test">[20]P3!$F$83</definedName>
    <definedName name="P4_Test" localSheetId="12">[19]P4!$J$283</definedName>
    <definedName name="P4_Test" localSheetId="14">[20]P4!$J$283</definedName>
    <definedName name="P4_Test" localSheetId="34">[19]P4!$J$283</definedName>
    <definedName name="P4_Test" localSheetId="35">[19]P4!$J$283</definedName>
    <definedName name="P4_Test" localSheetId="43">[19]P4!$J$283</definedName>
    <definedName name="P4_Test" localSheetId="50">[21]P4!$J$283</definedName>
    <definedName name="P4_Test">[20]P4!$J$283</definedName>
    <definedName name="P5_Test" localSheetId="12">[19]P5!$J$284</definedName>
    <definedName name="P5_Test" localSheetId="14">[20]P5!$J$284</definedName>
    <definedName name="P5_Test" localSheetId="34">[19]P5!$J$284</definedName>
    <definedName name="P5_Test" localSheetId="35">[19]P5!$J$284</definedName>
    <definedName name="P5_Test" localSheetId="43">[19]P5!$J$284</definedName>
    <definedName name="P5_Test" localSheetId="50">[21]P5!$J$284</definedName>
    <definedName name="P5_Test">[20]P5!$J$284</definedName>
    <definedName name="PAGE1">[1]Medicine!$B$1:$K$44</definedName>
    <definedName name="PAGE2">[1]Medicine!#REF!</definedName>
    <definedName name="PAGE3">[1]Medicine!$Z$59:$AL$77</definedName>
    <definedName name="page6">'[9]Execsum-new'!$A$1:$G$5</definedName>
    <definedName name="page7">'[9]Execsum-new'!$P$1:$Z$4</definedName>
    <definedName name="pan" localSheetId="7">'[11]p7 CONS IS'!#REF!</definedName>
    <definedName name="pan" localSheetId="8">'[11]p7 CONS IS'!#REF!</definedName>
    <definedName name="pan" localSheetId="9">'[11]p7 CONS IS'!#REF!</definedName>
    <definedName name="pan" localSheetId="10">'[11]p7 CONS IS'!#REF!</definedName>
    <definedName name="pan" localSheetId="11">'[11]p7 CONS IS'!#REF!</definedName>
    <definedName name="pan" localSheetId="12">'[12]p7 CONS IS'!#REF!</definedName>
    <definedName name="pan" localSheetId="13">'[11]p7 CONS IS'!#REF!</definedName>
    <definedName name="pan" localSheetId="14">'[11]p7 CONS IS'!#REF!</definedName>
    <definedName name="pan" localSheetId="15">'[11]p7 CONS IS'!#REF!</definedName>
    <definedName name="pan" localSheetId="16">'[11]p7 CONS IS'!#REF!</definedName>
    <definedName name="pan" localSheetId="17">'[11]p7 CONS IS'!#REF!</definedName>
    <definedName name="pan" localSheetId="18">'[11]p7 CONS IS'!#REF!</definedName>
    <definedName name="pan" localSheetId="19">'[11]p7 CONS IS'!#REF!</definedName>
    <definedName name="pan" localSheetId="20">'[11]p7 CONS IS'!#REF!</definedName>
    <definedName name="pan" localSheetId="21">'[11]p7 CONS IS'!#REF!</definedName>
    <definedName name="pan" localSheetId="22">'[11]p7 CONS IS'!#REF!</definedName>
    <definedName name="pan" localSheetId="23">'[11]p7 CONS IS'!#REF!</definedName>
    <definedName name="pan" localSheetId="24">'[11]p7 CONS IS'!#REF!</definedName>
    <definedName name="pan" localSheetId="25">'[11]p7 CONS IS'!#REF!</definedName>
    <definedName name="pan" localSheetId="26">'[11]p7 CONS IS'!#REF!</definedName>
    <definedName name="pan" localSheetId="27">'[11]p7 CONS IS'!#REF!</definedName>
    <definedName name="pan" localSheetId="28">'[11]p7 CONS IS'!#REF!</definedName>
    <definedName name="pan" localSheetId="29">'[11]p7 CONS IS'!#REF!</definedName>
    <definedName name="pan" localSheetId="30">'[11]p7 CONS IS'!#REF!</definedName>
    <definedName name="pan" localSheetId="31">'[11]p7 CONS IS'!#REF!</definedName>
    <definedName name="pan" localSheetId="32">'[11]p7 CONS IS'!#REF!</definedName>
    <definedName name="pan" localSheetId="33">'[11]p7 CONS IS'!#REF!</definedName>
    <definedName name="pan" localSheetId="34">'[12]p7 CONS IS'!#REF!</definedName>
    <definedName name="pan" localSheetId="35">'[12]p7 CONS IS'!#REF!</definedName>
    <definedName name="pan" localSheetId="36">'[11]p7 CONS IS'!#REF!</definedName>
    <definedName name="pan" localSheetId="37">'[11]p7 CONS IS'!#REF!</definedName>
    <definedName name="pan" localSheetId="38">'[11]p7 CONS IS'!#REF!</definedName>
    <definedName name="pan" localSheetId="39">'[11]p7 CONS IS'!#REF!</definedName>
    <definedName name="pan" localSheetId="40">'[11]p7 CONS IS'!#REF!</definedName>
    <definedName name="pan" localSheetId="41">'[11]p7 CONS IS'!#REF!</definedName>
    <definedName name="pan" localSheetId="42">'[11]p7 CONS IS'!#REF!</definedName>
    <definedName name="pan" localSheetId="43">'[12]p7 CONS IS'!#REF!</definedName>
    <definedName name="pan" localSheetId="44">'[11]p7 CONS IS'!#REF!</definedName>
    <definedName name="pan" localSheetId="45">'[11]p7 CONS IS'!#REF!</definedName>
    <definedName name="pan" localSheetId="46">'[11]p7 CONS IS'!#REF!</definedName>
    <definedName name="pan" localSheetId="47">'[11]p7 CONS IS'!#REF!</definedName>
    <definedName name="pan" localSheetId="48">'[11]p7 CONS IS'!#REF!</definedName>
    <definedName name="pan" localSheetId="49">'[11]p7 CONS IS'!#REF!</definedName>
    <definedName name="pan" localSheetId="50">'[13]p7 CONS IS'!#REF!</definedName>
    <definedName name="pan" localSheetId="51">'[11]p7 CONS IS'!#REF!</definedName>
    <definedName name="pan" localSheetId="52">'[11]p7 CONS IS'!#REF!</definedName>
    <definedName name="pan" localSheetId="53">'[11]p7 CONS IS'!#REF!</definedName>
    <definedName name="pan" localSheetId="54">'[11]p7 CONS IS'!#REF!</definedName>
    <definedName name="pan" localSheetId="56">'[11]p7 CONS IS'!#REF!</definedName>
    <definedName name="pan" localSheetId="57">'[11]p7 CONS IS'!#REF!</definedName>
    <definedName name="pan">'[11]p7 CONS IS'!#REF!</definedName>
    <definedName name="PANDL" localSheetId="7">'[11]p7 CONS IS'!#REF!</definedName>
    <definedName name="PANDL" localSheetId="8">'[11]p7 CONS IS'!#REF!</definedName>
    <definedName name="PANDL" localSheetId="9">'[11]p7 CONS IS'!#REF!</definedName>
    <definedName name="PANDL" localSheetId="10">'[11]p7 CONS IS'!#REF!</definedName>
    <definedName name="PANDL" localSheetId="11">'[11]p7 CONS IS'!#REF!</definedName>
    <definedName name="PANDL" localSheetId="12">'[12]p7 CONS IS'!#REF!</definedName>
    <definedName name="PANDL" localSheetId="13">'[11]p7 CONS IS'!#REF!</definedName>
    <definedName name="PANDL" localSheetId="14">'[11]p7 CONS IS'!#REF!</definedName>
    <definedName name="PANDL" localSheetId="15">'[11]p7 CONS IS'!#REF!</definedName>
    <definedName name="PANDL" localSheetId="16">'[11]p7 CONS IS'!#REF!</definedName>
    <definedName name="PANDL" localSheetId="17">'[11]p7 CONS IS'!#REF!</definedName>
    <definedName name="PANDL" localSheetId="18">'[11]p7 CONS IS'!#REF!</definedName>
    <definedName name="PANDL" localSheetId="19">'[11]p7 CONS IS'!#REF!</definedName>
    <definedName name="PANDL" localSheetId="20">'[11]p7 CONS IS'!#REF!</definedName>
    <definedName name="PANDL" localSheetId="21">'[11]p7 CONS IS'!#REF!</definedName>
    <definedName name="PANDL" localSheetId="22">'[11]p7 CONS IS'!#REF!</definedName>
    <definedName name="PANDL" localSheetId="23">'[11]p7 CONS IS'!#REF!</definedName>
    <definedName name="PANDL" localSheetId="24">'[11]p7 CONS IS'!#REF!</definedName>
    <definedName name="PANDL" localSheetId="25">'[11]p7 CONS IS'!#REF!</definedName>
    <definedName name="PANDL" localSheetId="26">'[11]p7 CONS IS'!#REF!</definedName>
    <definedName name="PANDL" localSheetId="27">'[11]p7 CONS IS'!#REF!</definedName>
    <definedName name="PANDL" localSheetId="28">'[11]p7 CONS IS'!#REF!</definedName>
    <definedName name="PANDL" localSheetId="29">'[11]p7 CONS IS'!#REF!</definedName>
    <definedName name="PANDL" localSheetId="30">'[11]p7 CONS IS'!#REF!</definedName>
    <definedName name="PANDL" localSheetId="31">'[11]p7 CONS IS'!#REF!</definedName>
    <definedName name="PANDL" localSheetId="32">'[11]p7 CONS IS'!#REF!</definedName>
    <definedName name="PANDL" localSheetId="33">'[11]p7 CONS IS'!#REF!</definedName>
    <definedName name="PANDL" localSheetId="34">'[12]p7 CONS IS'!#REF!</definedName>
    <definedName name="PANDL" localSheetId="35">'[12]p7 CONS IS'!#REF!</definedName>
    <definedName name="PANDL" localSheetId="36">'[11]p7 CONS IS'!#REF!</definedName>
    <definedName name="PANDL" localSheetId="37">'[11]p7 CONS IS'!#REF!</definedName>
    <definedName name="PANDL" localSheetId="38">'[11]p7 CONS IS'!#REF!</definedName>
    <definedName name="PANDL" localSheetId="39">'[11]p7 CONS IS'!#REF!</definedName>
    <definedName name="PANDL" localSheetId="40">'[11]p7 CONS IS'!#REF!</definedName>
    <definedName name="PANDL" localSheetId="41">'[11]p7 CONS IS'!#REF!</definedName>
    <definedName name="PANDL" localSheetId="43">'[12]p7 CONS IS'!#REF!</definedName>
    <definedName name="PANDL" localSheetId="44">'[11]p7 CONS IS'!#REF!</definedName>
    <definedName name="PANDL" localSheetId="45">'[11]p7 CONS IS'!#REF!</definedName>
    <definedName name="PANDL" localSheetId="46">'[11]p7 CONS IS'!#REF!</definedName>
    <definedName name="PANDL" localSheetId="47">'[11]p7 CONS IS'!#REF!</definedName>
    <definedName name="PANDL" localSheetId="48">'[11]p7 CONS IS'!#REF!</definedName>
    <definedName name="PANDL" localSheetId="49">'[11]p7 CONS IS'!#REF!</definedName>
    <definedName name="PANDL" localSheetId="50">'[13]p7 CONS IS'!#REF!</definedName>
    <definedName name="PANDL" localSheetId="51">'[11]p7 CONS IS'!#REF!</definedName>
    <definedName name="PANDL" localSheetId="52">'[11]p7 CONS IS'!#REF!</definedName>
    <definedName name="PANDL" localSheetId="53">'[11]p7 CONS IS'!#REF!</definedName>
    <definedName name="PANDL" localSheetId="54">'[11]p7 CONS IS'!#REF!</definedName>
    <definedName name="PANDL" localSheetId="56">'[11]p7 CONS IS'!#REF!</definedName>
    <definedName name="PANDL" localSheetId="57">'[11]p7 CONS IS'!#REF!</definedName>
    <definedName name="PANDL">'[11]p7 CONS IS'!#REF!</definedName>
    <definedName name="PAYOR">'[31]CF Elims Wrksht'!$A$3:$I$57</definedName>
    <definedName name="Percent_Occupancy_ADP" localSheetId="51" hidden="1">'[32]Bed Information'!#REF!</definedName>
    <definedName name="Percent_Occupancy_ADP" hidden="1">'[32]Bed Information'!#REF!</definedName>
    <definedName name="PLROWS" localSheetId="7">#REF!</definedName>
    <definedName name="PLROWS" localSheetId="8">#REF!</definedName>
    <definedName name="PLROWS" localSheetId="9">#REF!</definedName>
    <definedName name="PLROWS" localSheetId="10">#REF!</definedName>
    <definedName name="PLROWS" localSheetId="11">#REF!</definedName>
    <definedName name="PLROWS" localSheetId="12">#REF!</definedName>
    <definedName name="PLROWS" localSheetId="13">#REF!</definedName>
    <definedName name="PLROWS" localSheetId="14">#REF!</definedName>
    <definedName name="PLROWS" localSheetId="15">#REF!</definedName>
    <definedName name="PLROWS" localSheetId="16">#REF!</definedName>
    <definedName name="PLROWS" localSheetId="17">#REF!</definedName>
    <definedName name="PLROWS" localSheetId="18">#REF!</definedName>
    <definedName name="PLROWS" localSheetId="19">#REF!</definedName>
    <definedName name="PLROWS" localSheetId="20">#REF!</definedName>
    <definedName name="PLROWS" localSheetId="21">#REF!</definedName>
    <definedName name="PLROWS" localSheetId="22">#REF!</definedName>
    <definedName name="PLROWS" localSheetId="23">#REF!</definedName>
    <definedName name="PLROWS" localSheetId="24">#REF!</definedName>
    <definedName name="PLROWS" localSheetId="25">#REF!</definedName>
    <definedName name="PLROWS" localSheetId="26">#REF!</definedName>
    <definedName name="PLROWS" localSheetId="27">#REF!</definedName>
    <definedName name="PLROWS" localSheetId="28">#REF!</definedName>
    <definedName name="PLROWS" localSheetId="29">#REF!</definedName>
    <definedName name="PLROWS" localSheetId="30">#REF!</definedName>
    <definedName name="PLROWS" localSheetId="31">#REF!</definedName>
    <definedName name="PLROWS" localSheetId="32">#REF!</definedName>
    <definedName name="PLROWS" localSheetId="33">#REF!</definedName>
    <definedName name="PLROWS" localSheetId="34">#REF!</definedName>
    <definedName name="PLROWS" localSheetId="35">#REF!</definedName>
    <definedName name="PLROWS" localSheetId="36">#REF!</definedName>
    <definedName name="PLROWS" localSheetId="37">#REF!</definedName>
    <definedName name="PLROWS" localSheetId="38">#REF!</definedName>
    <definedName name="PLROWS" localSheetId="39">#REF!</definedName>
    <definedName name="PLROWS" localSheetId="40">#REF!</definedName>
    <definedName name="PLROWS" localSheetId="41">#REF!</definedName>
    <definedName name="PLROWS" localSheetId="42">#REF!</definedName>
    <definedName name="PLROWS" localSheetId="43">#REF!</definedName>
    <definedName name="PLROWS" localSheetId="44">#REF!</definedName>
    <definedName name="PLROWS" localSheetId="45">#REF!</definedName>
    <definedName name="PLROWS" localSheetId="46">#REF!</definedName>
    <definedName name="PLROWS" localSheetId="47">#REF!</definedName>
    <definedName name="PLROWS" localSheetId="48">#REF!</definedName>
    <definedName name="PLROWS" localSheetId="49">#REF!</definedName>
    <definedName name="PLROWS" localSheetId="50">#REF!</definedName>
    <definedName name="PLROWS" localSheetId="51">#REF!</definedName>
    <definedName name="PLROWS" localSheetId="52">#REF!</definedName>
    <definedName name="PLROWS" localSheetId="53">#REF!</definedName>
    <definedName name="PLROWS" localSheetId="54">#REF!</definedName>
    <definedName name="PLROWS" localSheetId="55">#REF!</definedName>
    <definedName name="PLROWS" localSheetId="56">#REF!</definedName>
    <definedName name="PLROWS" localSheetId="57">#REF!</definedName>
    <definedName name="PLROWS">#REF!</definedName>
    <definedName name="PP" localSheetId="14">[23]page4!#REF!</definedName>
    <definedName name="PP">[23]page4!#REF!</definedName>
    <definedName name="PRESENT">'[33]CAS BUD V F&amp;A 89-99 DATA &amp; CHRT'!$A$4:$L$37</definedName>
    <definedName name="PRESENT2" localSheetId="14">#REF!</definedName>
    <definedName name="PRESENT2">#REF!</definedName>
    <definedName name="PRESENT3">'[34]FY98 Jan 98 EBF'!$A$2:$K$30</definedName>
    <definedName name="PRESENTATION" localSheetId="14">#REF!</definedName>
    <definedName name="PRESENTATION">#REF!</definedName>
    <definedName name="PRINT">'[35]Level1-Summary'!$Q$16:$Q$29</definedName>
    <definedName name="_xlnm.Print_Area" localSheetId="7">'0001_Meritus'!$A$1:$I$156</definedName>
    <definedName name="_xlnm.Print_Area" localSheetId="8">'0002_UMMC'!$A$1:$I$156</definedName>
    <definedName name="_xlnm.Print_Area" localSheetId="9">'0003_UM Capital Region'!$A$1:$I$156</definedName>
    <definedName name="_xlnm.Print_Area" localSheetId="10">'0004_Holy Cross'!$A$1:$I$156</definedName>
    <definedName name="_xlnm.Print_Area" localSheetId="11">'0005_Frederick'!$A$1:$I$156</definedName>
    <definedName name="_xlnm.Print_Area" localSheetId="12">'0006_UM Harford Memorial'!$A$1:$I$156</definedName>
    <definedName name="_xlnm.Print_Area" localSheetId="13">'0008_Mercy'!$A$1:$I$156</definedName>
    <definedName name="_xlnm.Print_Area" localSheetId="14">'0009_JHH'!$A$1:$I$156</definedName>
    <definedName name="_xlnm.Print_Area" localSheetId="15">'0010_UM Shore Dorchester'!$A$1:$I$156</definedName>
    <definedName name="_xlnm.Print_Area" localSheetId="16">'0011_Saint Agnes'!$A$1:$I$156</definedName>
    <definedName name="_xlnm.Print_Area" localSheetId="17">'0012_Lifebridge Sinai'!$A$1:$I$156</definedName>
    <definedName name="_xlnm.Print_Area" localSheetId="18">'0013_Grace'!$A$1:$I$156</definedName>
    <definedName name="_xlnm.Print_Area" localSheetId="19">'0015_MedStar Franklin Square'!$A$1:$I$156</definedName>
    <definedName name="_xlnm.Print_Area" localSheetId="20">'0016_White Oak'!$A$1:$I$156</definedName>
    <definedName name="_xlnm.Print_Area" localSheetId="21">'0017_Garrett'!$A$1:$I$160</definedName>
    <definedName name="_xlnm.Print_Area" localSheetId="22">'0018_MedStar Montgomery'!$A$1:$I$156</definedName>
    <definedName name="_xlnm.Print_Area" localSheetId="23">'0019_Peninsula'!$A$1:$I$156</definedName>
    <definedName name="_xlnm.Print_Area" localSheetId="24">'0022_Suburban'!$A$1:$I$156</definedName>
    <definedName name="_xlnm.Print_Area" localSheetId="25">'0023_AAMC'!$A$1:$I$156</definedName>
    <definedName name="_xlnm.Print_Area" localSheetId="26">'0024_MedStar Union Memorial'!$A$1:$I$156</definedName>
    <definedName name="_xlnm.Print_Area" localSheetId="27">'0027_Western MD'!$A$1:$I$156</definedName>
    <definedName name="_xlnm.Print_Area" localSheetId="28">'0028_MedStar St'!$A$1:$H$155</definedName>
    <definedName name="_xlnm.Print_Area" localSheetId="29">'0029_JH Bayview'!$A$1:$I$156</definedName>
    <definedName name="_xlnm.Print_Area" localSheetId="30">'0030_UM Shore Chester'!$A$1:$I$156</definedName>
    <definedName name="_xlnm.Print_Area" localSheetId="31">'0032_Union Cecil'!$A$1:$I$156</definedName>
    <definedName name="_xlnm.Print_Area" localSheetId="32">'0033_Carroll'!$A$1:$I$156</definedName>
    <definedName name="_xlnm.Print_Area" localSheetId="33">'0034_MedStar Harbor'!$A$1:$I$156</definedName>
    <definedName name="_xlnm.Print_Area" localSheetId="34">'0035_UM Charles Regional'!$A$1:$I$156</definedName>
    <definedName name="_xlnm.Print_Area" localSheetId="35">'0037_UM Shore Easton'!$A$1:$I$156</definedName>
    <definedName name="_xlnm.Print_Area" localSheetId="36">'0038_UMMC Midtown'!$A$1:$I$156</definedName>
    <definedName name="_xlnm.Print_Area" localSheetId="37">'0039_Calvert'!$A$1:$I$156</definedName>
    <definedName name="_xlnm.Print_Area" localSheetId="38">'0040_Lifebridge Northwest'!$A$1:$I$156</definedName>
    <definedName name="_xlnm.Print_Area" localSheetId="39">'0043_UM BWMC'!$A$1:$I$156</definedName>
    <definedName name="_xlnm.Print_Area" localSheetId="40">'0044_GBMC'!$A$1:$I$156</definedName>
    <definedName name="_xlnm.Print_Area" localSheetId="41">'0045_McCready'!$A$1:$I$156</definedName>
    <definedName name="_xlnm.Print_Area" localSheetId="42">'0048_Howard County'!$A$1:$I$156</definedName>
    <definedName name="_xlnm.Print_Area" localSheetId="43">'0049_UM Upper Chesapeake'!$A$1:$I$156</definedName>
    <definedName name="_xlnm.Print_Area" localSheetId="44">'0051_Doctors'!$A$1:$I$156</definedName>
    <definedName name="_xlnm.Print_Area" localSheetId="45">'0056_MedStar Good Samaritan'!$A$1:$I$156</definedName>
    <definedName name="_xlnm.Print_Area" localSheetId="46">'0057_Shady Grove'!$A$2:$I$156</definedName>
    <definedName name="_xlnm.Print_Area" localSheetId="47">'0058_UMROI'!$A$1:$I$156</definedName>
    <definedName name="_xlnm.Print_Area" localSheetId="48">'0060_Fort Washington'!$A$2:$I$156</definedName>
    <definedName name="_xlnm.Print_Area" localSheetId="49">'0061_Atlantic General'!$A$1:$I$156</definedName>
    <definedName name="_xlnm.Print_Area" localSheetId="50">'0062_MedStar Southern Maryland'!$A$1:$I$156</definedName>
    <definedName name="_xlnm.Print_Area" localSheetId="51">'0063_UM St Joseph'!$A$1:$I$156</definedName>
    <definedName name="_xlnm.Print_Area" localSheetId="52">'0064_Lifebridge Levindale'!$A$1:$I$156</definedName>
    <definedName name="_xlnm.Print_Area" localSheetId="53">'0065_Holy Cross Germantown'!$A$1:$I$156</definedName>
    <definedName name="_xlnm.Print_Area" localSheetId="54">'3029_Adventist Rehab'!$A$1:$I$156</definedName>
    <definedName name="_xlnm.Print_Area" localSheetId="55">'3300_Mt Washington Peds'!$A$1:$I$156</definedName>
    <definedName name="_xlnm.Print_Area" localSheetId="56">'4000_Sheppard Pratt'!$A$1:$I$156</definedName>
    <definedName name="_xlnm.Print_Area" localSheetId="57">'4020_McNew'!$A$1:$I$156</definedName>
    <definedName name="_xlnm.Print_Area" localSheetId="5">'Attachment II-All Hospitals'!$A$1:$K$54</definedName>
    <definedName name="_xlnm.Print_Area" localSheetId="3">'CB Table 1'!$A$1:$G$13</definedName>
    <definedName name="_xlnm.Print_Area" localSheetId="2">Figures!$A$1:$R$93</definedName>
    <definedName name="_xlnm.Print_Area" localSheetId="4">'Rate Support-Attachment I'!$A$1:$I$54</definedName>
    <definedName name="_xlnm.Print_Area">'[11]p7 CONS IS'!#REF!</definedName>
    <definedName name="_xlnm.Print_Titles" localSheetId="6">'Attachment III-All'!$1:$1</definedName>
    <definedName name="_xlnm.Print_Titles">#N/A</definedName>
    <definedName name="Print1" localSheetId="14">#REF!</definedName>
    <definedName name="Print1">#REF!</definedName>
    <definedName name="Prior_M" localSheetId="12">'[19]Input M'!$A$4:$I$85</definedName>
    <definedName name="Prior_M" localSheetId="14">'[20]Input M'!$A$4:$I$85</definedName>
    <definedName name="Prior_M" localSheetId="34">'[19]Input M'!$A$4:$I$85</definedName>
    <definedName name="Prior_M" localSheetId="35">'[19]Input M'!$A$4:$I$85</definedName>
    <definedName name="Prior_M" localSheetId="43">'[19]Input M'!$A$4:$I$85</definedName>
    <definedName name="Prior_M" localSheetId="50">'[21]Input M'!$A$4:$I$85</definedName>
    <definedName name="Prior_M">'[20]Input M'!$A$4:$I$85</definedName>
    <definedName name="Prior_TB" localSheetId="12">'[19]Input TB'!$B$4:$CV$133</definedName>
    <definedName name="Prior_TB" localSheetId="14">'[20]Input TB'!$B$4:$CV$133</definedName>
    <definedName name="Prior_TB" localSheetId="34">'[19]Input TB'!$B$4:$CV$133</definedName>
    <definedName name="Prior_TB" localSheetId="35">'[19]Input TB'!$B$4:$CV$133</definedName>
    <definedName name="Prior_TB" localSheetId="43">'[19]Input TB'!$B$4:$CV$133</definedName>
    <definedName name="Prior_TB" localSheetId="50">'[21]Input TB'!$B$4:$CV$133</definedName>
    <definedName name="Prior_TB">'[20]Input TB'!$B$4:$CV$133</definedName>
    <definedName name="prior_ytd_act_undefined" localSheetId="14">#REF!</definedName>
    <definedName name="prior_ytd_act_undefined">#REF!</definedName>
    <definedName name="Psych?" localSheetId="12">'[36]Gen Info'!$B$17</definedName>
    <definedName name="Psych?" localSheetId="14">'[37]Gen Info'!$B$17</definedName>
    <definedName name="Psych?" localSheetId="34">'[36]Gen Info'!$B$17</definedName>
    <definedName name="Psych?" localSheetId="35">'[36]Gen Info'!$B$17</definedName>
    <definedName name="Psych?" localSheetId="43">'[36]Gen Info'!$B$17</definedName>
    <definedName name="Psych?" localSheetId="50">'[38]Gen Info'!$B$17</definedName>
    <definedName name="Psych?">'[37]Gen Info'!$B$17</definedName>
    <definedName name="PY_M" localSheetId="12">[19]PY_M!$A$4:$AP$106</definedName>
    <definedName name="PY_M" localSheetId="14">[20]PY_M!$A$4:$AP$106</definedName>
    <definedName name="PY_M" localSheetId="34">[19]PY_M!$A$4:$AP$106</definedName>
    <definedName name="PY_M" localSheetId="35">[19]PY_M!$A$4:$AP$106</definedName>
    <definedName name="PY_M" localSheetId="43">[19]PY_M!$A$4:$AP$106</definedName>
    <definedName name="PY_M" localSheetId="50">[21]PY_M!$A$4:$AP$106</definedName>
    <definedName name="PY_M">[20]PY_M!$A$4:$AP$106</definedName>
    <definedName name="RA_S" localSheetId="14">#REF!</definedName>
    <definedName name="RA_S">#REF!</definedName>
    <definedName name="RAT_Schedule" localSheetId="14">#REF!</definedName>
    <definedName name="RAT_Schedule">#REF!</definedName>
    <definedName name="RAT_Test" localSheetId="14">#REF!</definedName>
    <definedName name="RAT_Test">#REF!</definedName>
    <definedName name="Rate_Realignment" localSheetId="7">#REF!</definedName>
    <definedName name="Rate_Realignment" localSheetId="8">#REF!</definedName>
    <definedName name="Rate_Realignment" localSheetId="9">#REF!</definedName>
    <definedName name="Rate_Realignment" localSheetId="10">#REF!</definedName>
    <definedName name="Rate_Realignment" localSheetId="11">#REF!</definedName>
    <definedName name="Rate_Realignment" localSheetId="12">#REF!</definedName>
    <definedName name="Rate_Realignment" localSheetId="13">#REF!</definedName>
    <definedName name="Rate_Realignment" localSheetId="14">#REF!</definedName>
    <definedName name="Rate_Realignment" localSheetId="15">#REF!</definedName>
    <definedName name="Rate_Realignment" localSheetId="16">#REF!</definedName>
    <definedName name="Rate_Realignment" localSheetId="17">#REF!</definedName>
    <definedName name="Rate_Realignment" localSheetId="18">#REF!</definedName>
    <definedName name="Rate_Realignment" localSheetId="19">#REF!</definedName>
    <definedName name="Rate_Realignment" localSheetId="20">#REF!</definedName>
    <definedName name="Rate_Realignment" localSheetId="21">#REF!</definedName>
    <definedName name="Rate_Realignment" localSheetId="22">#REF!</definedName>
    <definedName name="Rate_Realignment" localSheetId="23">#REF!</definedName>
    <definedName name="Rate_Realignment" localSheetId="24">#REF!</definedName>
    <definedName name="Rate_Realignment" localSheetId="25">#REF!</definedName>
    <definedName name="Rate_Realignment" localSheetId="26">#REF!</definedName>
    <definedName name="Rate_Realignment" localSheetId="27">#REF!</definedName>
    <definedName name="Rate_Realignment" localSheetId="28">#REF!</definedName>
    <definedName name="Rate_Realignment" localSheetId="29">#REF!</definedName>
    <definedName name="Rate_Realignment" localSheetId="30">#REF!</definedName>
    <definedName name="Rate_Realignment" localSheetId="31">#REF!</definedName>
    <definedName name="Rate_Realignment" localSheetId="32">#REF!</definedName>
    <definedName name="Rate_Realignment" localSheetId="33">#REF!</definedName>
    <definedName name="Rate_Realignment" localSheetId="34">#REF!</definedName>
    <definedName name="Rate_Realignment" localSheetId="35">#REF!</definedName>
    <definedName name="Rate_Realignment" localSheetId="36">#REF!</definedName>
    <definedName name="Rate_Realignment" localSheetId="37">#REF!</definedName>
    <definedName name="Rate_Realignment" localSheetId="38">#REF!</definedName>
    <definedName name="Rate_Realignment" localSheetId="39">#REF!</definedName>
    <definedName name="Rate_Realignment" localSheetId="40">#REF!</definedName>
    <definedName name="Rate_Realignment" localSheetId="41">#REF!</definedName>
    <definedName name="Rate_Realignment" localSheetId="42">#REF!</definedName>
    <definedName name="Rate_Realignment" localSheetId="43">#REF!</definedName>
    <definedName name="Rate_Realignment" localSheetId="44">#REF!</definedName>
    <definedName name="Rate_Realignment" localSheetId="45">#REF!</definedName>
    <definedName name="Rate_Realignment" localSheetId="46">#REF!</definedName>
    <definedName name="Rate_Realignment" localSheetId="47">#REF!</definedName>
    <definedName name="Rate_Realignment" localSheetId="48">#REF!</definedName>
    <definedName name="Rate_Realignment" localSheetId="49">#REF!</definedName>
    <definedName name="Rate_Realignment" localSheetId="50">#REF!</definedName>
    <definedName name="Rate_Realignment" localSheetId="51">#REF!</definedName>
    <definedName name="Rate_Realignment" localSheetId="52">#REF!</definedName>
    <definedName name="Rate_Realignment" localSheetId="53">#REF!</definedName>
    <definedName name="Rate_Realignment" localSheetId="54">#REF!</definedName>
    <definedName name="Rate_Realignment" localSheetId="55">#REF!</definedName>
    <definedName name="Rate_Realignment" localSheetId="56">#REF!</definedName>
    <definedName name="Rate_Realignment" localSheetId="57">#REF!</definedName>
    <definedName name="Rate_Realignment">#REF!</definedName>
    <definedName name="re" localSheetId="14">#REF!</definedName>
    <definedName name="re">#REF!</definedName>
    <definedName name="rere" localSheetId="14">#REF!</definedName>
    <definedName name="rere">#REF!</definedName>
    <definedName name="RNAdj" localSheetId="7">[39]RR!#REF!</definedName>
    <definedName name="RNAdj" localSheetId="8">[39]RR!#REF!</definedName>
    <definedName name="RNAdj" localSheetId="9">[39]RR!#REF!</definedName>
    <definedName name="RNAdj" localSheetId="10">[39]RR!#REF!</definedName>
    <definedName name="RNAdj" localSheetId="11">[39]RR!#REF!</definedName>
    <definedName name="RNAdj" localSheetId="12">[40]RR!#REF!</definedName>
    <definedName name="RNAdj" localSheetId="13">[39]RR!#REF!</definedName>
    <definedName name="RNAdj" localSheetId="14">[39]RR!#REF!</definedName>
    <definedName name="RNAdj" localSheetId="15">[39]RR!#REF!</definedName>
    <definedName name="RNAdj" localSheetId="16">[39]RR!#REF!</definedName>
    <definedName name="RNAdj" localSheetId="17">[39]RR!#REF!</definedName>
    <definedName name="RNAdj" localSheetId="18">[39]RR!#REF!</definedName>
    <definedName name="RNAdj" localSheetId="19">[39]RR!#REF!</definedName>
    <definedName name="RNAdj" localSheetId="20">[39]RR!#REF!</definedName>
    <definedName name="RNAdj" localSheetId="21">[39]RR!#REF!</definedName>
    <definedName name="RNAdj" localSheetId="22">[39]RR!#REF!</definedName>
    <definedName name="RNAdj" localSheetId="23">[39]RR!#REF!</definedName>
    <definedName name="RNAdj" localSheetId="24">[39]RR!#REF!</definedName>
    <definedName name="RNAdj" localSheetId="25">[39]RR!#REF!</definedName>
    <definedName name="RNAdj" localSheetId="26">[39]RR!#REF!</definedName>
    <definedName name="RNAdj" localSheetId="27">[39]RR!#REF!</definedName>
    <definedName name="RNAdj" localSheetId="28">[39]RR!#REF!</definedName>
    <definedName name="RNAdj" localSheetId="29">[39]RR!#REF!</definedName>
    <definedName name="RNAdj" localSheetId="30">[39]RR!#REF!</definedName>
    <definedName name="RNAdj" localSheetId="31">[39]RR!#REF!</definedName>
    <definedName name="RNAdj" localSheetId="32">[39]RR!#REF!</definedName>
    <definedName name="RNAdj" localSheetId="33">[39]RR!#REF!</definedName>
    <definedName name="RNAdj" localSheetId="34">[40]RR!#REF!</definedName>
    <definedName name="RNAdj" localSheetId="35">[40]RR!#REF!</definedName>
    <definedName name="RNAdj" localSheetId="36">[39]RR!#REF!</definedName>
    <definedName name="RNAdj" localSheetId="37">[39]RR!#REF!</definedName>
    <definedName name="RNAdj" localSheetId="38">[39]RR!#REF!</definedName>
    <definedName name="RNAdj" localSheetId="39">[39]RR!#REF!</definedName>
    <definedName name="RNAdj" localSheetId="40">[39]RR!#REF!</definedName>
    <definedName name="RNAdj" localSheetId="41">[39]RR!#REF!</definedName>
    <definedName name="RNAdj" localSheetId="42">[39]RR!#REF!</definedName>
    <definedName name="RNAdj" localSheetId="43">[40]RR!#REF!</definedName>
    <definedName name="RNAdj" localSheetId="44">[39]RR!#REF!</definedName>
    <definedName name="RNAdj" localSheetId="45">[39]RR!#REF!</definedName>
    <definedName name="RNAdj" localSheetId="46">[39]RR!#REF!</definedName>
    <definedName name="RNAdj" localSheetId="47">[39]RR!#REF!</definedName>
    <definedName name="RNAdj" localSheetId="48">[39]RR!#REF!</definedName>
    <definedName name="RNAdj" localSheetId="49">[39]RR!#REF!</definedName>
    <definedName name="RNAdj" localSheetId="50">[41]RR!#REF!</definedName>
    <definedName name="RNAdj" localSheetId="51">[39]RR!#REF!</definedName>
    <definedName name="RNAdj" localSheetId="52">[39]RR!#REF!</definedName>
    <definedName name="RNAdj" localSheetId="53">[39]RR!#REF!</definedName>
    <definedName name="RNAdj" localSheetId="54">[39]RR!#REF!</definedName>
    <definedName name="RNAdj" localSheetId="56">[39]RR!#REF!</definedName>
    <definedName name="RNAdj" localSheetId="57">[39]RR!#REF!</definedName>
    <definedName name="RNAdj">[39]RR!#REF!</definedName>
    <definedName name="RoutineSpread" localSheetId="7">[39]RR!#REF!</definedName>
    <definedName name="RoutineSpread" localSheetId="8">[39]RR!#REF!</definedName>
    <definedName name="RoutineSpread" localSheetId="9">[39]RR!#REF!</definedName>
    <definedName name="RoutineSpread" localSheetId="10">[39]RR!#REF!</definedName>
    <definedName name="RoutineSpread" localSheetId="11">[39]RR!#REF!</definedName>
    <definedName name="RoutineSpread" localSheetId="12">[40]RR!#REF!</definedName>
    <definedName name="RoutineSpread" localSheetId="13">[39]RR!#REF!</definedName>
    <definedName name="RoutineSpread" localSheetId="14">[39]RR!#REF!</definedName>
    <definedName name="RoutineSpread" localSheetId="15">[39]RR!#REF!</definedName>
    <definedName name="RoutineSpread" localSheetId="16">[39]RR!#REF!</definedName>
    <definedName name="RoutineSpread" localSheetId="17">[39]RR!#REF!</definedName>
    <definedName name="RoutineSpread" localSheetId="18">[39]RR!#REF!</definedName>
    <definedName name="RoutineSpread" localSheetId="19">[39]RR!#REF!</definedName>
    <definedName name="RoutineSpread" localSheetId="20">[39]RR!#REF!</definedName>
    <definedName name="RoutineSpread" localSheetId="21">[39]RR!#REF!</definedName>
    <definedName name="RoutineSpread" localSheetId="22">[39]RR!#REF!</definedName>
    <definedName name="RoutineSpread" localSheetId="23">[39]RR!#REF!</definedName>
    <definedName name="RoutineSpread" localSheetId="24">[39]RR!#REF!</definedName>
    <definedName name="RoutineSpread" localSheetId="25">[39]RR!#REF!</definedName>
    <definedName name="RoutineSpread" localSheetId="26">[39]RR!#REF!</definedName>
    <definedName name="RoutineSpread" localSheetId="27">[39]RR!#REF!</definedName>
    <definedName name="RoutineSpread" localSheetId="28">[39]RR!#REF!</definedName>
    <definedName name="RoutineSpread" localSheetId="29">[39]RR!#REF!</definedName>
    <definedName name="RoutineSpread" localSheetId="30">[39]RR!#REF!</definedName>
    <definedName name="RoutineSpread" localSheetId="31">[39]RR!#REF!</definedName>
    <definedName name="RoutineSpread" localSheetId="32">[39]RR!#REF!</definedName>
    <definedName name="RoutineSpread" localSheetId="33">[39]RR!#REF!</definedName>
    <definedName name="RoutineSpread" localSheetId="34">[40]RR!#REF!</definedName>
    <definedName name="RoutineSpread" localSheetId="35">[40]RR!#REF!</definedName>
    <definedName name="RoutineSpread" localSheetId="36">[39]RR!#REF!</definedName>
    <definedName name="RoutineSpread" localSheetId="37">[39]RR!#REF!</definedName>
    <definedName name="RoutineSpread" localSheetId="38">[39]RR!#REF!</definedName>
    <definedName name="RoutineSpread" localSheetId="39">[39]RR!#REF!</definedName>
    <definedName name="RoutineSpread" localSheetId="40">[39]RR!#REF!</definedName>
    <definedName name="RoutineSpread" localSheetId="41">[39]RR!#REF!</definedName>
    <definedName name="RoutineSpread" localSheetId="43">[40]RR!#REF!</definedName>
    <definedName name="RoutineSpread" localSheetId="44">[39]RR!#REF!</definedName>
    <definedName name="RoutineSpread" localSheetId="45">[39]RR!#REF!</definedName>
    <definedName name="RoutineSpread" localSheetId="46">[39]RR!#REF!</definedName>
    <definedName name="RoutineSpread" localSheetId="47">[39]RR!#REF!</definedName>
    <definedName name="RoutineSpread" localSheetId="48">[39]RR!#REF!</definedName>
    <definedName name="RoutineSpread" localSheetId="49">[39]RR!#REF!</definedName>
    <definedName name="RoutineSpread" localSheetId="50">[41]RR!#REF!</definedName>
    <definedName name="RoutineSpread" localSheetId="51">[39]RR!#REF!</definedName>
    <definedName name="RoutineSpread" localSheetId="52">[39]RR!#REF!</definedName>
    <definedName name="RoutineSpread" localSheetId="53">[39]RR!#REF!</definedName>
    <definedName name="RoutineSpread" localSheetId="54">[39]RR!#REF!</definedName>
    <definedName name="RoutineSpread" localSheetId="56">[39]RR!#REF!</definedName>
    <definedName name="RoutineSpread" localSheetId="57">[39]RR!#REF!</definedName>
    <definedName name="RoutineSpread">[39]RR!#REF!</definedName>
    <definedName name="RR_1" localSheetId="7">#REF!</definedName>
    <definedName name="RR_1" localSheetId="8">#REF!</definedName>
    <definedName name="RR_1" localSheetId="9">#REF!</definedName>
    <definedName name="RR_1" localSheetId="10">#REF!</definedName>
    <definedName name="RR_1" localSheetId="11">#REF!</definedName>
    <definedName name="RR_1" localSheetId="12">#REF!</definedName>
    <definedName name="RR_1" localSheetId="13">#REF!</definedName>
    <definedName name="RR_1" localSheetId="14">#REF!</definedName>
    <definedName name="RR_1" localSheetId="15">#REF!</definedName>
    <definedName name="RR_1" localSheetId="16">#REF!</definedName>
    <definedName name="RR_1" localSheetId="17">#REF!</definedName>
    <definedName name="RR_1" localSheetId="18">#REF!</definedName>
    <definedName name="RR_1" localSheetId="19">#REF!</definedName>
    <definedName name="RR_1" localSheetId="20">#REF!</definedName>
    <definedName name="RR_1" localSheetId="21">#REF!</definedName>
    <definedName name="RR_1" localSheetId="22">#REF!</definedName>
    <definedName name="RR_1" localSheetId="23">#REF!</definedName>
    <definedName name="RR_1" localSheetId="24">#REF!</definedName>
    <definedName name="RR_1" localSheetId="25">#REF!</definedName>
    <definedName name="RR_1" localSheetId="26">#REF!</definedName>
    <definedName name="RR_1" localSheetId="27">#REF!</definedName>
    <definedName name="RR_1" localSheetId="28">#REF!</definedName>
    <definedName name="RR_1" localSheetId="29">#REF!</definedName>
    <definedName name="RR_1" localSheetId="30">#REF!</definedName>
    <definedName name="RR_1" localSheetId="31">#REF!</definedName>
    <definedName name="RR_1" localSheetId="32">#REF!</definedName>
    <definedName name="RR_1" localSheetId="33">#REF!</definedName>
    <definedName name="RR_1" localSheetId="34">#REF!</definedName>
    <definedName name="RR_1" localSheetId="35">#REF!</definedName>
    <definedName name="RR_1" localSheetId="36">#REF!</definedName>
    <definedName name="RR_1" localSheetId="37">#REF!</definedName>
    <definedName name="RR_1" localSheetId="38">#REF!</definedName>
    <definedName name="RR_1" localSheetId="39">#REF!</definedName>
    <definedName name="RR_1" localSheetId="40">#REF!</definedName>
    <definedName name="RR_1" localSheetId="41">#REF!</definedName>
    <definedName name="RR_1" localSheetId="42">#REF!</definedName>
    <definedName name="RR_1" localSheetId="43">#REF!</definedName>
    <definedName name="RR_1" localSheetId="44">#REF!</definedName>
    <definedName name="RR_1" localSheetId="45">#REF!</definedName>
    <definedName name="RR_1" localSheetId="46">#REF!</definedName>
    <definedName name="RR_1" localSheetId="47">#REF!</definedName>
    <definedName name="RR_1" localSheetId="48">#REF!</definedName>
    <definedName name="RR_1" localSheetId="49">#REF!</definedName>
    <definedName name="RR_1" localSheetId="50">#REF!</definedName>
    <definedName name="RR_1" localSheetId="51">#REF!</definedName>
    <definedName name="RR_1" localSheetId="52">#REF!</definedName>
    <definedName name="RR_1" localSheetId="53">#REF!</definedName>
    <definedName name="RR_1" localSheetId="54">#REF!</definedName>
    <definedName name="RR_1" localSheetId="55">#REF!</definedName>
    <definedName name="RR_1" localSheetId="56">#REF!</definedName>
    <definedName name="RR_1" localSheetId="57">#REF!</definedName>
    <definedName name="RR_1">#REF!</definedName>
    <definedName name="RR_2" localSheetId="7">#REF!</definedName>
    <definedName name="RR_2" localSheetId="8">#REF!</definedName>
    <definedName name="RR_2" localSheetId="9">#REF!</definedName>
    <definedName name="RR_2" localSheetId="10">#REF!</definedName>
    <definedName name="RR_2" localSheetId="11">#REF!</definedName>
    <definedName name="RR_2" localSheetId="12">#REF!</definedName>
    <definedName name="RR_2" localSheetId="13">#REF!</definedName>
    <definedName name="RR_2" localSheetId="14">#REF!</definedName>
    <definedName name="RR_2" localSheetId="15">#REF!</definedName>
    <definedName name="RR_2" localSheetId="16">#REF!</definedName>
    <definedName name="RR_2" localSheetId="17">#REF!</definedName>
    <definedName name="RR_2" localSheetId="18">#REF!</definedName>
    <definedName name="RR_2" localSheetId="19">#REF!</definedName>
    <definedName name="RR_2" localSheetId="20">#REF!</definedName>
    <definedName name="RR_2" localSheetId="21">#REF!</definedName>
    <definedName name="RR_2" localSheetId="22">#REF!</definedName>
    <definedName name="RR_2" localSheetId="23">#REF!</definedName>
    <definedName name="RR_2" localSheetId="24">#REF!</definedName>
    <definedName name="RR_2" localSheetId="25">#REF!</definedName>
    <definedName name="RR_2" localSheetId="26">#REF!</definedName>
    <definedName name="RR_2" localSheetId="27">#REF!</definedName>
    <definedName name="RR_2" localSheetId="28">#REF!</definedName>
    <definedName name="RR_2" localSheetId="29">#REF!</definedName>
    <definedName name="RR_2" localSheetId="30">#REF!</definedName>
    <definedName name="RR_2" localSheetId="31">#REF!</definedName>
    <definedName name="RR_2" localSheetId="32">#REF!</definedName>
    <definedName name="RR_2" localSheetId="33">#REF!</definedName>
    <definedName name="RR_2" localSheetId="34">#REF!</definedName>
    <definedName name="RR_2" localSheetId="35">#REF!</definedName>
    <definedName name="RR_2" localSheetId="36">#REF!</definedName>
    <definedName name="RR_2" localSheetId="37">#REF!</definedName>
    <definedName name="RR_2" localSheetId="38">#REF!</definedName>
    <definedName name="RR_2" localSheetId="39">#REF!</definedName>
    <definedName name="RR_2" localSheetId="40">#REF!</definedName>
    <definedName name="RR_2" localSheetId="41">#REF!</definedName>
    <definedName name="RR_2" localSheetId="42">#REF!</definedName>
    <definedName name="RR_2" localSheetId="43">#REF!</definedName>
    <definedName name="RR_2" localSheetId="44">#REF!</definedName>
    <definedName name="RR_2" localSheetId="45">#REF!</definedName>
    <definedName name="RR_2" localSheetId="46">#REF!</definedName>
    <definedName name="RR_2" localSheetId="47">#REF!</definedName>
    <definedName name="RR_2" localSheetId="48">#REF!</definedName>
    <definedName name="RR_2" localSheetId="49">#REF!</definedName>
    <definedName name="RR_2" localSheetId="50">#REF!</definedName>
    <definedName name="RR_2" localSheetId="51">#REF!</definedName>
    <definedName name="RR_2" localSheetId="52">#REF!</definedName>
    <definedName name="RR_2" localSheetId="53">#REF!</definedName>
    <definedName name="RR_2" localSheetId="54">#REF!</definedName>
    <definedName name="RR_2" localSheetId="55">#REF!</definedName>
    <definedName name="RR_2" localSheetId="56">#REF!</definedName>
    <definedName name="RR_2" localSheetId="57">#REF!</definedName>
    <definedName name="RR_2">#REF!</definedName>
    <definedName name="RRAdjustor" localSheetId="7">#REF!</definedName>
    <definedName name="RRAdjustor" localSheetId="8">#REF!</definedName>
    <definedName name="RRAdjustor" localSheetId="9">#REF!</definedName>
    <definedName name="RRAdjustor" localSheetId="10">#REF!</definedName>
    <definedName name="RRAdjustor" localSheetId="11">#REF!</definedName>
    <definedName name="RRAdjustor" localSheetId="12">#REF!</definedName>
    <definedName name="RRAdjustor" localSheetId="13">#REF!</definedName>
    <definedName name="RRAdjustor" localSheetId="14">#REF!</definedName>
    <definedName name="RRAdjustor" localSheetId="15">#REF!</definedName>
    <definedName name="RRAdjustor" localSheetId="16">#REF!</definedName>
    <definedName name="RRAdjustor" localSheetId="17">#REF!</definedName>
    <definedName name="RRAdjustor" localSheetId="18">#REF!</definedName>
    <definedName name="RRAdjustor" localSheetId="19">#REF!</definedName>
    <definedName name="RRAdjustor" localSheetId="20">#REF!</definedName>
    <definedName name="RRAdjustor" localSheetId="21">#REF!</definedName>
    <definedName name="RRAdjustor" localSheetId="22">#REF!</definedName>
    <definedName name="RRAdjustor" localSheetId="23">#REF!</definedName>
    <definedName name="RRAdjustor" localSheetId="24">#REF!</definedName>
    <definedName name="RRAdjustor" localSheetId="25">#REF!</definedName>
    <definedName name="RRAdjustor" localSheetId="26">#REF!</definedName>
    <definedName name="RRAdjustor" localSheetId="27">#REF!</definedName>
    <definedName name="RRAdjustor" localSheetId="28">#REF!</definedName>
    <definedName name="RRAdjustor" localSheetId="29">#REF!</definedName>
    <definedName name="RRAdjustor" localSheetId="30">#REF!</definedName>
    <definedName name="RRAdjustor" localSheetId="31">#REF!</definedName>
    <definedName name="RRAdjustor" localSheetId="32">#REF!</definedName>
    <definedName name="RRAdjustor" localSheetId="33">#REF!</definedName>
    <definedName name="RRAdjustor" localSheetId="34">#REF!</definedName>
    <definedName name="RRAdjustor" localSheetId="35">#REF!</definedName>
    <definedName name="RRAdjustor" localSheetId="36">#REF!</definedName>
    <definedName name="RRAdjustor" localSheetId="37">#REF!</definedName>
    <definedName name="RRAdjustor" localSheetId="38">#REF!</definedName>
    <definedName name="RRAdjustor" localSheetId="39">#REF!</definedName>
    <definedName name="RRAdjustor" localSheetId="40">#REF!</definedName>
    <definedName name="RRAdjustor" localSheetId="41">#REF!</definedName>
    <definedName name="RRAdjustor" localSheetId="42">#REF!</definedName>
    <definedName name="RRAdjustor" localSheetId="43">#REF!</definedName>
    <definedName name="RRAdjustor" localSheetId="44">#REF!</definedName>
    <definedName name="RRAdjustor" localSheetId="45">#REF!</definedName>
    <definedName name="RRAdjustor" localSheetId="46">#REF!</definedName>
    <definedName name="RRAdjustor" localSheetId="47">#REF!</definedName>
    <definedName name="RRAdjustor" localSheetId="48">#REF!</definedName>
    <definedName name="RRAdjustor" localSheetId="49">#REF!</definedName>
    <definedName name="RRAdjustor" localSheetId="50">#REF!</definedName>
    <definedName name="RRAdjustor" localSheetId="51">#REF!</definedName>
    <definedName name="RRAdjustor" localSheetId="52">#REF!</definedName>
    <definedName name="RRAdjustor" localSheetId="53">#REF!</definedName>
    <definedName name="RRAdjustor" localSheetId="54">#REF!</definedName>
    <definedName name="RRAdjustor" localSheetId="55">#REF!</definedName>
    <definedName name="RRAdjustor" localSheetId="56">#REF!</definedName>
    <definedName name="RRAdjustor" localSheetId="57">#REF!</definedName>
    <definedName name="RRAdjustor">#REF!</definedName>
    <definedName name="SAP_Account">'[42]SAP Summary'!$C$4:$C$59</definedName>
    <definedName name="SAP_Apr">'[42]SAP Summary'!$N$4:$N$60</definedName>
    <definedName name="SAP_Aug">'[42]SAP Summary'!$F$4:$F$60</definedName>
    <definedName name="SAP_Dec">'[42]SAP Summary'!$J$4:$J$60</definedName>
    <definedName name="SAP_Feb">'[42]SAP Summary'!$L$4:$L$60</definedName>
    <definedName name="SAP_Jan">'[42]SAP Summary'!$K$4:$K$60</definedName>
    <definedName name="SAP_Jul">'[42]SAP Summary'!$E$4:$E$60</definedName>
    <definedName name="SAP_Jun">'[42]SAP Summary'!$P$4:$P$59</definedName>
    <definedName name="SAP_Mar">'[42]SAP Summary'!$M$4:$M$60</definedName>
    <definedName name="SAP_May">'[42]SAP Summary'!$O$4:$O$60</definedName>
    <definedName name="SAP_Nov">'[42]SAP Summary'!$I$4:$I$60</definedName>
    <definedName name="SAP_Oct">'[42]SAP Summary'!$H$4:$H$60</definedName>
    <definedName name="SAP_Sep">'[42]SAP Summary'!$G$4:$G$60</definedName>
    <definedName name="SAP_Sept">'[43]SAP Summary'!$G$6:$G$69</definedName>
    <definedName name="SAP_SUMMARY" comment="SAP Summary table - expands as actuals by month are available" localSheetId="14">#REF!</definedName>
    <definedName name="SAP_SUMMARY" comment="SAP Summary table - expands as actuals by month are available">#REF!</definedName>
    <definedName name="SAPBEXdnldView" hidden="1">"45B0DMIFL4DG42VFK6L1FXXXP"</definedName>
    <definedName name="SAPBEXsysID" hidden="1">"BWP"</definedName>
    <definedName name="Scheduled_Monthly_Payment">'[30]Loan Amortization Schedule'!$J$5</definedName>
    <definedName name="SERVICE" localSheetId="14">#REF!</definedName>
    <definedName name="SERVICE">#REF!</definedName>
    <definedName name="SortRange" localSheetId="7">#REF!</definedName>
    <definedName name="SortRange" localSheetId="8">#REF!</definedName>
    <definedName name="SortRange" localSheetId="9">#REF!</definedName>
    <definedName name="SortRange" localSheetId="10">#REF!</definedName>
    <definedName name="SortRange" localSheetId="11">#REF!</definedName>
    <definedName name="SortRange" localSheetId="12">#REF!</definedName>
    <definedName name="SortRange" localSheetId="13">#REF!</definedName>
    <definedName name="SortRange" localSheetId="14">#REF!</definedName>
    <definedName name="SortRange" localSheetId="15">#REF!</definedName>
    <definedName name="SortRange" localSheetId="16">#REF!</definedName>
    <definedName name="SortRange" localSheetId="17">#REF!</definedName>
    <definedName name="SortRange" localSheetId="18">#REF!</definedName>
    <definedName name="SortRange" localSheetId="19">#REF!</definedName>
    <definedName name="SortRange" localSheetId="20">#REF!</definedName>
    <definedName name="SortRange" localSheetId="21">#REF!</definedName>
    <definedName name="SortRange" localSheetId="22">#REF!</definedName>
    <definedName name="SortRange" localSheetId="23">#REF!</definedName>
    <definedName name="SortRange" localSheetId="24">#REF!</definedName>
    <definedName name="SortRange" localSheetId="25">#REF!</definedName>
    <definedName name="SortRange" localSheetId="26">#REF!</definedName>
    <definedName name="SortRange" localSheetId="27">#REF!</definedName>
    <definedName name="SortRange" localSheetId="28">#REF!</definedName>
    <definedName name="SortRange" localSheetId="29">#REF!</definedName>
    <definedName name="SortRange" localSheetId="30">#REF!</definedName>
    <definedName name="SortRange" localSheetId="31">#REF!</definedName>
    <definedName name="SortRange" localSheetId="32">#REF!</definedName>
    <definedName name="SortRange" localSheetId="33">#REF!</definedName>
    <definedName name="SortRange" localSheetId="34">#REF!</definedName>
    <definedName name="SortRange" localSheetId="35">#REF!</definedName>
    <definedName name="SortRange" localSheetId="36">#REF!</definedName>
    <definedName name="SortRange" localSheetId="37">#REF!</definedName>
    <definedName name="SortRange" localSheetId="38">#REF!</definedName>
    <definedName name="SortRange" localSheetId="39">#REF!</definedName>
    <definedName name="SortRange" localSheetId="40">#REF!</definedName>
    <definedName name="SortRange" localSheetId="41">#REF!</definedName>
    <definedName name="SortRange" localSheetId="42">#REF!</definedName>
    <definedName name="SortRange" localSheetId="43">#REF!</definedName>
    <definedName name="SortRange" localSheetId="44">#REF!</definedName>
    <definedName name="SortRange" localSheetId="45">#REF!</definedName>
    <definedName name="SortRange" localSheetId="46">#REF!</definedName>
    <definedName name="SortRange" localSheetId="47">#REF!</definedName>
    <definedName name="SortRange" localSheetId="48">#REF!</definedName>
    <definedName name="SortRange" localSheetId="49">#REF!</definedName>
    <definedName name="SortRange" localSheetId="50">#REF!</definedName>
    <definedName name="SortRange" localSheetId="51">#REF!</definedName>
    <definedName name="SortRange" localSheetId="52">#REF!</definedName>
    <definedName name="SortRange" localSheetId="53">#REF!</definedName>
    <definedName name="SortRange" localSheetId="54">#REF!</definedName>
    <definedName name="SortRange" localSheetId="55">#REF!</definedName>
    <definedName name="SortRange" localSheetId="56">#REF!</definedName>
    <definedName name="SortRange" localSheetId="57">#REF!</definedName>
    <definedName name="SortRange">#REF!</definedName>
    <definedName name="SOURCE" localSheetId="14">#REF!</definedName>
    <definedName name="SOURCE">#REF!</definedName>
    <definedName name="ss" localSheetId="14">#REF!</definedName>
    <definedName name="ss">#REF!</definedName>
    <definedName name="status" localSheetId="14">#REF!</definedName>
    <definedName name="status">#REF!</definedName>
    <definedName name="studbudmiller" localSheetId="14">#REF!</definedName>
    <definedName name="studbudmiller">#REF!</definedName>
    <definedName name="STUDENT" localSheetId="14">#REF!</definedName>
    <definedName name="STUDENT">#REF!</definedName>
    <definedName name="sumitem">[44]TABLE!$A$1:$B$24</definedName>
    <definedName name="Supp_Birth_I" localSheetId="12">'[19]SB Input'!$A$1</definedName>
    <definedName name="Supp_Birth_I" localSheetId="34">'[19]SB Input'!$A$1</definedName>
    <definedName name="Supp_Birth_I" localSheetId="35">'[19]SB Input'!$A$1</definedName>
    <definedName name="Supp_Birth_I" localSheetId="43">'[19]SB Input'!$A$1</definedName>
    <definedName name="Supp_Birth_I" localSheetId="50">'[21]SB Input'!$A$1</definedName>
    <definedName name="Supp_Birth_I">'[20]SB Input'!$A$1</definedName>
    <definedName name="Supp2" localSheetId="7">#REF!</definedName>
    <definedName name="Supp2" localSheetId="8">#REF!</definedName>
    <definedName name="Supp2" localSheetId="9">#REF!</definedName>
    <definedName name="Supp2" localSheetId="10">#REF!</definedName>
    <definedName name="Supp2" localSheetId="11">#REF!</definedName>
    <definedName name="Supp2" localSheetId="12">#REF!</definedName>
    <definedName name="Supp2" localSheetId="13">#REF!</definedName>
    <definedName name="Supp2" localSheetId="14">#REF!</definedName>
    <definedName name="Supp2" localSheetId="15">#REF!</definedName>
    <definedName name="Supp2" localSheetId="16">#REF!</definedName>
    <definedName name="Supp2" localSheetId="17">#REF!</definedName>
    <definedName name="Supp2" localSheetId="18">#REF!</definedName>
    <definedName name="Supp2" localSheetId="19">#REF!</definedName>
    <definedName name="Supp2" localSheetId="20">#REF!</definedName>
    <definedName name="Supp2" localSheetId="21">#REF!</definedName>
    <definedName name="Supp2" localSheetId="22">#REF!</definedName>
    <definedName name="Supp2" localSheetId="23">#REF!</definedName>
    <definedName name="Supp2" localSheetId="24">#REF!</definedName>
    <definedName name="Supp2" localSheetId="25">#REF!</definedName>
    <definedName name="Supp2" localSheetId="26">#REF!</definedName>
    <definedName name="Supp2" localSheetId="27">#REF!</definedName>
    <definedName name="Supp2" localSheetId="28">#REF!</definedName>
    <definedName name="Supp2" localSheetId="29">#REF!</definedName>
    <definedName name="Supp2" localSheetId="30">#REF!</definedName>
    <definedName name="Supp2" localSheetId="31">#REF!</definedName>
    <definedName name="Supp2" localSheetId="32">#REF!</definedName>
    <definedName name="Supp2" localSheetId="33">#REF!</definedName>
    <definedName name="Supp2" localSheetId="34">#REF!</definedName>
    <definedName name="Supp2" localSheetId="35">#REF!</definedName>
    <definedName name="Supp2" localSheetId="36">#REF!</definedName>
    <definedName name="Supp2" localSheetId="37">#REF!</definedName>
    <definedName name="Supp2" localSheetId="38">#REF!</definedName>
    <definedName name="Supp2" localSheetId="39">#REF!</definedName>
    <definedName name="Supp2" localSheetId="40">#REF!</definedName>
    <definedName name="Supp2" localSheetId="41">#REF!</definedName>
    <definedName name="Supp2" localSheetId="42">#REF!</definedName>
    <definedName name="Supp2" localSheetId="43">#REF!</definedName>
    <definedName name="Supp2" localSheetId="44">#REF!</definedName>
    <definedName name="Supp2" localSheetId="45">#REF!</definedName>
    <definedName name="Supp2" localSheetId="46">#REF!</definedName>
    <definedName name="Supp2" localSheetId="47">#REF!</definedName>
    <definedName name="Supp2" localSheetId="48">#REF!</definedName>
    <definedName name="Supp2" localSheetId="49">#REF!</definedName>
    <definedName name="Supp2" localSheetId="50">#REF!</definedName>
    <definedName name="Supp2" localSheetId="51">#REF!</definedName>
    <definedName name="Supp2" localSheetId="52">#REF!</definedName>
    <definedName name="Supp2" localSheetId="53">#REF!</definedName>
    <definedName name="Supp2" localSheetId="54">#REF!</definedName>
    <definedName name="Supp2" localSheetId="55">#REF!</definedName>
    <definedName name="Supp2" localSheetId="56">#REF!</definedName>
    <definedName name="Supp2" localSheetId="57">#REF!</definedName>
    <definedName name="Supp2">#REF!</definedName>
    <definedName name="Supp4" localSheetId="7">#REF!</definedName>
    <definedName name="Supp4" localSheetId="8">#REF!</definedName>
    <definedName name="Supp4" localSheetId="9">#REF!</definedName>
    <definedName name="Supp4" localSheetId="10">#REF!</definedName>
    <definedName name="Supp4" localSheetId="11">#REF!</definedName>
    <definedName name="Supp4" localSheetId="12">#REF!</definedName>
    <definedName name="Supp4" localSheetId="13">#REF!</definedName>
    <definedName name="Supp4" localSheetId="14">#REF!</definedName>
    <definedName name="Supp4" localSheetId="15">#REF!</definedName>
    <definedName name="Supp4" localSheetId="16">#REF!</definedName>
    <definedName name="Supp4" localSheetId="17">#REF!</definedName>
    <definedName name="Supp4" localSheetId="18">#REF!</definedName>
    <definedName name="Supp4" localSheetId="19">#REF!</definedName>
    <definedName name="Supp4" localSheetId="20">#REF!</definedName>
    <definedName name="Supp4" localSheetId="21">#REF!</definedName>
    <definedName name="Supp4" localSheetId="22">#REF!</definedName>
    <definedName name="Supp4" localSheetId="23">#REF!</definedName>
    <definedName name="Supp4" localSheetId="24">#REF!</definedName>
    <definedName name="Supp4" localSheetId="25">#REF!</definedName>
    <definedName name="Supp4" localSheetId="26">#REF!</definedName>
    <definedName name="Supp4" localSheetId="27">#REF!</definedName>
    <definedName name="Supp4" localSheetId="28">#REF!</definedName>
    <definedName name="Supp4" localSheetId="29">#REF!</definedName>
    <definedName name="Supp4" localSheetId="30">#REF!</definedName>
    <definedName name="Supp4" localSheetId="31">#REF!</definedName>
    <definedName name="Supp4" localSheetId="32">#REF!</definedName>
    <definedName name="Supp4" localSheetId="33">#REF!</definedName>
    <definedName name="Supp4" localSheetId="34">#REF!</definedName>
    <definedName name="Supp4" localSheetId="35">#REF!</definedName>
    <definedName name="Supp4" localSheetId="36">#REF!</definedName>
    <definedName name="Supp4" localSheetId="37">#REF!</definedName>
    <definedName name="Supp4" localSheetId="38">#REF!</definedName>
    <definedName name="Supp4" localSheetId="39">#REF!</definedName>
    <definedName name="Supp4" localSheetId="40">#REF!</definedName>
    <definedName name="Supp4" localSheetId="41">#REF!</definedName>
    <definedName name="Supp4" localSheetId="42">#REF!</definedName>
    <definedName name="Supp4" localSheetId="43">#REF!</definedName>
    <definedName name="Supp4" localSheetId="44">#REF!</definedName>
    <definedName name="Supp4" localSheetId="45">#REF!</definedName>
    <definedName name="Supp4" localSheetId="46">#REF!</definedName>
    <definedName name="Supp4" localSheetId="47">#REF!</definedName>
    <definedName name="Supp4" localSheetId="48">#REF!</definedName>
    <definedName name="Supp4" localSheetId="49">#REF!</definedName>
    <definedName name="Supp4" localSheetId="50">#REF!</definedName>
    <definedName name="Supp4" localSheetId="51">#REF!</definedName>
    <definedName name="Supp4" localSheetId="52">#REF!</definedName>
    <definedName name="Supp4" localSheetId="53">#REF!</definedName>
    <definedName name="Supp4" localSheetId="54">#REF!</definedName>
    <definedName name="Supp4" localSheetId="55">#REF!</definedName>
    <definedName name="Supp4" localSheetId="56">#REF!</definedName>
    <definedName name="Supp4" localSheetId="57">#REF!</definedName>
    <definedName name="Supp4">#REF!</definedName>
    <definedName name="SUPPLEMENTAL_SCHEDULE_6" localSheetId="7">#REF!</definedName>
    <definedName name="SUPPLEMENTAL_SCHEDULE_6" localSheetId="8">#REF!</definedName>
    <definedName name="SUPPLEMENTAL_SCHEDULE_6" localSheetId="9">#REF!</definedName>
    <definedName name="SUPPLEMENTAL_SCHEDULE_6" localSheetId="10">#REF!</definedName>
    <definedName name="SUPPLEMENTAL_SCHEDULE_6" localSheetId="11">#REF!</definedName>
    <definedName name="SUPPLEMENTAL_SCHEDULE_6" localSheetId="12">#REF!</definedName>
    <definedName name="SUPPLEMENTAL_SCHEDULE_6" localSheetId="13">#REF!</definedName>
    <definedName name="SUPPLEMENTAL_SCHEDULE_6" localSheetId="14">#REF!</definedName>
    <definedName name="SUPPLEMENTAL_SCHEDULE_6" localSheetId="15">#REF!</definedName>
    <definedName name="SUPPLEMENTAL_SCHEDULE_6" localSheetId="16">#REF!</definedName>
    <definedName name="SUPPLEMENTAL_SCHEDULE_6" localSheetId="17">#REF!</definedName>
    <definedName name="SUPPLEMENTAL_SCHEDULE_6" localSheetId="18">#REF!</definedName>
    <definedName name="SUPPLEMENTAL_SCHEDULE_6" localSheetId="19">#REF!</definedName>
    <definedName name="SUPPLEMENTAL_SCHEDULE_6" localSheetId="20">#REF!</definedName>
    <definedName name="SUPPLEMENTAL_SCHEDULE_6" localSheetId="21">#REF!</definedName>
    <definedName name="SUPPLEMENTAL_SCHEDULE_6" localSheetId="22">#REF!</definedName>
    <definedName name="SUPPLEMENTAL_SCHEDULE_6" localSheetId="23">#REF!</definedName>
    <definedName name="SUPPLEMENTAL_SCHEDULE_6" localSheetId="24">#REF!</definedName>
    <definedName name="SUPPLEMENTAL_SCHEDULE_6" localSheetId="25">#REF!</definedName>
    <definedName name="SUPPLEMENTAL_SCHEDULE_6" localSheetId="26">#REF!</definedName>
    <definedName name="SUPPLEMENTAL_SCHEDULE_6" localSheetId="27">#REF!</definedName>
    <definedName name="SUPPLEMENTAL_SCHEDULE_6" localSheetId="28">#REF!</definedName>
    <definedName name="SUPPLEMENTAL_SCHEDULE_6" localSheetId="29">#REF!</definedName>
    <definedName name="SUPPLEMENTAL_SCHEDULE_6" localSheetId="30">#REF!</definedName>
    <definedName name="SUPPLEMENTAL_SCHEDULE_6" localSheetId="31">#REF!</definedName>
    <definedName name="SUPPLEMENTAL_SCHEDULE_6" localSheetId="32">#REF!</definedName>
    <definedName name="SUPPLEMENTAL_SCHEDULE_6" localSheetId="33">#REF!</definedName>
    <definedName name="SUPPLEMENTAL_SCHEDULE_6" localSheetId="34">#REF!</definedName>
    <definedName name="SUPPLEMENTAL_SCHEDULE_6" localSheetId="35">#REF!</definedName>
    <definedName name="SUPPLEMENTAL_SCHEDULE_6" localSheetId="36">#REF!</definedName>
    <definedName name="SUPPLEMENTAL_SCHEDULE_6" localSheetId="37">#REF!</definedName>
    <definedName name="SUPPLEMENTAL_SCHEDULE_6" localSheetId="38">#REF!</definedName>
    <definedName name="SUPPLEMENTAL_SCHEDULE_6" localSheetId="39">#REF!</definedName>
    <definedName name="SUPPLEMENTAL_SCHEDULE_6" localSheetId="40">#REF!</definedName>
    <definedName name="SUPPLEMENTAL_SCHEDULE_6" localSheetId="41">#REF!</definedName>
    <definedName name="SUPPLEMENTAL_SCHEDULE_6" localSheetId="42">#REF!</definedName>
    <definedName name="SUPPLEMENTAL_SCHEDULE_6" localSheetId="43">#REF!</definedName>
    <definedName name="SUPPLEMENTAL_SCHEDULE_6" localSheetId="44">#REF!</definedName>
    <definedName name="SUPPLEMENTAL_SCHEDULE_6" localSheetId="45">#REF!</definedName>
    <definedName name="SUPPLEMENTAL_SCHEDULE_6" localSheetId="46">#REF!</definedName>
    <definedName name="SUPPLEMENTAL_SCHEDULE_6" localSheetId="47">#REF!</definedName>
    <definedName name="SUPPLEMENTAL_SCHEDULE_6" localSheetId="48">#REF!</definedName>
    <definedName name="SUPPLEMENTAL_SCHEDULE_6" localSheetId="49">#REF!</definedName>
    <definedName name="SUPPLEMENTAL_SCHEDULE_6" localSheetId="50">#REF!</definedName>
    <definedName name="SUPPLEMENTAL_SCHEDULE_6" localSheetId="51">#REF!</definedName>
    <definedName name="SUPPLEMENTAL_SCHEDULE_6" localSheetId="52">#REF!</definedName>
    <definedName name="SUPPLEMENTAL_SCHEDULE_6" localSheetId="53">#REF!</definedName>
    <definedName name="SUPPLEMENTAL_SCHEDULE_6" localSheetId="54">#REF!</definedName>
    <definedName name="SUPPLEMENTAL_SCHEDULE_6" localSheetId="55">#REF!</definedName>
    <definedName name="SUPPLEMENTAL_SCHEDULE_6" localSheetId="56">#REF!</definedName>
    <definedName name="SUPPLEMENTAL_SCHEDULE_6" localSheetId="57">#REF!</definedName>
    <definedName name="SUPPLEMENTAL_SCHEDULE_6">#REF!</definedName>
    <definedName name="T_Bal" localSheetId="12">'[19]Expense TB'!$B$15:$DL$146</definedName>
    <definedName name="T_Bal" localSheetId="14">'[20]Expense TB'!$B$15:$DL$146</definedName>
    <definedName name="T_Bal" localSheetId="34">'[19]Expense TB'!$B$15:$DL$146</definedName>
    <definedName name="T_Bal" localSheetId="35">'[19]Expense TB'!$B$15:$DL$146</definedName>
    <definedName name="T_Bal" localSheetId="43">'[19]Expense TB'!$B$15:$DL$146</definedName>
    <definedName name="T_Bal" localSheetId="50">'[21]Expense TB'!$B$15:$DL$146</definedName>
    <definedName name="T_Bal">'[20]Expense TB'!$B$15:$DL$146</definedName>
    <definedName name="TB_Comp" localSheetId="14">#REF!</definedName>
    <definedName name="TB_Comp">#REF!</definedName>
    <definedName name="test">'[33]CAS BUD V F&amp;A 89-99 DATA &amp; CHRT'!$A$4:$L$37</definedName>
    <definedName name="tie" localSheetId="14">#REF!</definedName>
    <definedName name="tie">#REF!</definedName>
    <definedName name="Titles" localSheetId="7">#REF!</definedName>
    <definedName name="Titles" localSheetId="8">#REF!</definedName>
    <definedName name="Titles" localSheetId="9">#REF!</definedName>
    <definedName name="Titles" localSheetId="10">#REF!</definedName>
    <definedName name="Titles" localSheetId="11">#REF!</definedName>
    <definedName name="Titles" localSheetId="12">#REF!</definedName>
    <definedName name="Titles" localSheetId="13">#REF!</definedName>
    <definedName name="Titles" localSheetId="14">#REF!</definedName>
    <definedName name="Titles" localSheetId="15">#REF!</definedName>
    <definedName name="Titles" localSheetId="16">#REF!</definedName>
    <definedName name="Titles" localSheetId="17">#REF!</definedName>
    <definedName name="Titles" localSheetId="18">#REF!</definedName>
    <definedName name="Titles" localSheetId="19">#REF!</definedName>
    <definedName name="Titles" localSheetId="20">#REF!</definedName>
    <definedName name="Titles" localSheetId="21">#REF!</definedName>
    <definedName name="Titles" localSheetId="22">#REF!</definedName>
    <definedName name="Titles" localSheetId="23">#REF!</definedName>
    <definedName name="Titles" localSheetId="24">#REF!</definedName>
    <definedName name="Titles" localSheetId="25">#REF!</definedName>
    <definedName name="Titles" localSheetId="26">#REF!</definedName>
    <definedName name="Titles" localSheetId="27">#REF!</definedName>
    <definedName name="Titles" localSheetId="28">#REF!</definedName>
    <definedName name="Titles" localSheetId="29">#REF!</definedName>
    <definedName name="Titles" localSheetId="30">#REF!</definedName>
    <definedName name="Titles" localSheetId="31">#REF!</definedName>
    <definedName name="Titles" localSheetId="32">#REF!</definedName>
    <definedName name="Titles" localSheetId="33">#REF!</definedName>
    <definedName name="Titles" localSheetId="34">#REF!</definedName>
    <definedName name="Titles" localSheetId="35">#REF!</definedName>
    <definedName name="Titles" localSheetId="36">#REF!</definedName>
    <definedName name="Titles" localSheetId="37">#REF!</definedName>
    <definedName name="Titles" localSheetId="38">#REF!</definedName>
    <definedName name="Titles" localSheetId="39">#REF!</definedName>
    <definedName name="Titles" localSheetId="40">#REF!</definedName>
    <definedName name="Titles" localSheetId="41">#REF!</definedName>
    <definedName name="Titles" localSheetId="42">#REF!</definedName>
    <definedName name="Titles" localSheetId="43">#REF!</definedName>
    <definedName name="Titles" localSheetId="44">#REF!</definedName>
    <definedName name="Titles" localSheetId="45">#REF!</definedName>
    <definedName name="Titles" localSheetId="46">#REF!</definedName>
    <definedName name="Titles" localSheetId="47">#REF!</definedName>
    <definedName name="Titles" localSheetId="48">#REF!</definedName>
    <definedName name="Titles" localSheetId="49">#REF!</definedName>
    <definedName name="Titles" localSheetId="50">#REF!</definedName>
    <definedName name="Titles" localSheetId="51">#REF!</definedName>
    <definedName name="Titles" localSheetId="52">#REF!</definedName>
    <definedName name="Titles" localSheetId="53">#REF!</definedName>
    <definedName name="Titles" localSheetId="54">#REF!</definedName>
    <definedName name="Titles" localSheetId="55">#REF!</definedName>
    <definedName name="Titles" localSheetId="56">#REF!</definedName>
    <definedName name="Titles" localSheetId="57">#REF!</definedName>
    <definedName name="Titles">#REF!</definedName>
    <definedName name="TopSection" localSheetId="7">#REF!</definedName>
    <definedName name="TopSection" localSheetId="8">#REF!</definedName>
    <definedName name="TopSection" localSheetId="9">#REF!</definedName>
    <definedName name="TopSection" localSheetId="10">#REF!</definedName>
    <definedName name="TopSection" localSheetId="11">#REF!</definedName>
    <definedName name="TopSection" localSheetId="12">#REF!</definedName>
    <definedName name="TopSection" localSheetId="13">#REF!</definedName>
    <definedName name="TopSection" localSheetId="14">#REF!</definedName>
    <definedName name="TopSection" localSheetId="15">#REF!</definedName>
    <definedName name="TopSection" localSheetId="16">#REF!</definedName>
    <definedName name="TopSection" localSheetId="17">#REF!</definedName>
    <definedName name="TopSection" localSheetId="18">#REF!</definedName>
    <definedName name="TopSection" localSheetId="19">#REF!</definedName>
    <definedName name="TopSection" localSheetId="20">#REF!</definedName>
    <definedName name="TopSection" localSheetId="21">#REF!</definedName>
    <definedName name="TopSection" localSheetId="22">#REF!</definedName>
    <definedName name="TopSection" localSheetId="23">#REF!</definedName>
    <definedName name="TopSection" localSheetId="24">#REF!</definedName>
    <definedName name="TopSection" localSheetId="25">#REF!</definedName>
    <definedName name="TopSection" localSheetId="26">#REF!</definedName>
    <definedName name="TopSection" localSheetId="27">#REF!</definedName>
    <definedName name="TopSection" localSheetId="28">#REF!</definedName>
    <definedName name="TopSection" localSheetId="29">#REF!</definedName>
    <definedName name="TopSection" localSheetId="30">#REF!</definedName>
    <definedName name="TopSection" localSheetId="31">#REF!</definedName>
    <definedName name="TopSection" localSheetId="32">#REF!</definedName>
    <definedName name="TopSection" localSheetId="33">#REF!</definedName>
    <definedName name="TopSection" localSheetId="34">#REF!</definedName>
    <definedName name="TopSection" localSheetId="35">#REF!</definedName>
    <definedName name="TopSection" localSheetId="36">#REF!</definedName>
    <definedName name="TopSection" localSheetId="37">#REF!</definedName>
    <definedName name="TopSection" localSheetId="38">#REF!</definedName>
    <definedName name="TopSection" localSheetId="39">#REF!</definedName>
    <definedName name="TopSection" localSheetId="40">#REF!</definedName>
    <definedName name="TopSection" localSheetId="41">#REF!</definedName>
    <definedName name="TopSection" localSheetId="42">#REF!</definedName>
    <definedName name="TopSection" localSheetId="43">#REF!</definedName>
    <definedName name="TopSection" localSheetId="44">#REF!</definedName>
    <definedName name="TopSection" localSheetId="45">#REF!</definedName>
    <definedName name="TopSection" localSheetId="46">#REF!</definedName>
    <definedName name="TopSection" localSheetId="47">#REF!</definedName>
    <definedName name="TopSection" localSheetId="48">#REF!</definedName>
    <definedName name="TopSection" localSheetId="49">#REF!</definedName>
    <definedName name="TopSection" localSheetId="50">#REF!</definedName>
    <definedName name="TopSection" localSheetId="51">#REF!</definedName>
    <definedName name="TopSection" localSheetId="52">#REF!</definedName>
    <definedName name="TopSection" localSheetId="53">#REF!</definedName>
    <definedName name="TopSection" localSheetId="54">#REF!</definedName>
    <definedName name="TopSection" localSheetId="55">#REF!</definedName>
    <definedName name="TopSection" localSheetId="56">#REF!</definedName>
    <definedName name="TopSection" localSheetId="57">#REF!</definedName>
    <definedName name="TopSection">#REF!</definedName>
    <definedName name="TRE_Test">[18]TRE!$K$18</definedName>
    <definedName name="ttl.salaries" localSheetId="7">#REF!</definedName>
    <definedName name="ttl.salaries" localSheetId="8">#REF!</definedName>
    <definedName name="ttl.salaries" localSheetId="9">#REF!</definedName>
    <definedName name="ttl.salaries" localSheetId="10">#REF!</definedName>
    <definedName name="ttl.salaries" localSheetId="11">#REF!</definedName>
    <definedName name="ttl.salaries" localSheetId="12">#REF!</definedName>
    <definedName name="ttl.salaries" localSheetId="13">#REF!</definedName>
    <definedName name="ttl.salaries" localSheetId="14">#REF!</definedName>
    <definedName name="ttl.salaries" localSheetId="15">#REF!</definedName>
    <definedName name="ttl.salaries" localSheetId="16">#REF!</definedName>
    <definedName name="ttl.salaries" localSheetId="17">#REF!</definedName>
    <definedName name="ttl.salaries" localSheetId="18">#REF!</definedName>
    <definedName name="ttl.salaries" localSheetId="19">#REF!</definedName>
    <definedName name="ttl.salaries" localSheetId="20">#REF!</definedName>
    <definedName name="ttl.salaries" localSheetId="21">#REF!</definedName>
    <definedName name="ttl.salaries" localSheetId="22">#REF!</definedName>
    <definedName name="ttl.salaries" localSheetId="23">#REF!</definedName>
    <definedName name="ttl.salaries" localSheetId="24">#REF!</definedName>
    <definedName name="ttl.salaries" localSheetId="25">#REF!</definedName>
    <definedName name="ttl.salaries" localSheetId="26">#REF!</definedName>
    <definedName name="ttl.salaries" localSheetId="27">#REF!</definedName>
    <definedName name="ttl.salaries" localSheetId="28">#REF!</definedName>
    <definedName name="ttl.salaries" localSheetId="29">#REF!</definedName>
    <definedName name="ttl.salaries" localSheetId="30">#REF!</definedName>
    <definedName name="ttl.salaries" localSheetId="31">#REF!</definedName>
    <definedName name="ttl.salaries" localSheetId="32">#REF!</definedName>
    <definedName name="ttl.salaries" localSheetId="33">#REF!</definedName>
    <definedName name="ttl.salaries" localSheetId="34">#REF!</definedName>
    <definedName name="ttl.salaries" localSheetId="35">#REF!</definedName>
    <definedName name="ttl.salaries" localSheetId="36">#REF!</definedName>
    <definedName name="ttl.salaries" localSheetId="37">#REF!</definedName>
    <definedName name="ttl.salaries" localSheetId="38">#REF!</definedName>
    <definedName name="ttl.salaries" localSheetId="39">#REF!</definedName>
    <definedName name="ttl.salaries" localSheetId="40">#REF!</definedName>
    <definedName name="ttl.salaries" localSheetId="41">#REF!</definedName>
    <definedName name="ttl.salaries" localSheetId="42">#REF!</definedName>
    <definedName name="ttl.salaries" localSheetId="43">#REF!</definedName>
    <definedName name="ttl.salaries" localSheetId="44">#REF!</definedName>
    <definedName name="ttl.salaries" localSheetId="45">#REF!</definedName>
    <definedName name="ttl.salaries" localSheetId="46">#REF!</definedName>
    <definedName name="ttl.salaries" localSheetId="47">#REF!</definedName>
    <definedName name="ttl.salaries" localSheetId="48">#REF!</definedName>
    <definedName name="ttl.salaries" localSheetId="49">#REF!</definedName>
    <definedName name="ttl.salaries" localSheetId="50">#REF!</definedName>
    <definedName name="ttl.salaries" localSheetId="51">#REF!</definedName>
    <definedName name="ttl.salaries" localSheetId="52">#REF!</definedName>
    <definedName name="ttl.salaries" localSheetId="53">#REF!</definedName>
    <definedName name="ttl.salaries" localSheetId="54">#REF!</definedName>
    <definedName name="ttl.salaries" localSheetId="55">#REF!</definedName>
    <definedName name="ttl.salaries" localSheetId="56">#REF!</definedName>
    <definedName name="ttl.salaries" localSheetId="57">#REF!</definedName>
    <definedName name="ttl.salaries">#REF!</definedName>
    <definedName name="UMMC_DEAT" localSheetId="7">'[11]p8 CONS BS'!#REF!</definedName>
    <definedName name="UMMC_DEAT" localSheetId="8">'[11]p8 CONS BS'!#REF!</definedName>
    <definedName name="UMMC_DEAT" localSheetId="9">'[11]p8 CONS BS'!#REF!</definedName>
    <definedName name="UMMC_DEAT" localSheetId="10">'[11]p8 CONS BS'!#REF!</definedName>
    <definedName name="UMMC_DEAT" localSheetId="11">'[11]p8 CONS BS'!#REF!</definedName>
    <definedName name="UMMC_DEAT" localSheetId="12">'[12]p8 CONS BS'!#REF!</definedName>
    <definedName name="UMMC_DEAT" localSheetId="13">'[11]p8 CONS BS'!#REF!</definedName>
    <definedName name="UMMC_DEAT" localSheetId="14">'[11]p8 CONS BS'!#REF!</definedName>
    <definedName name="UMMC_DEAT" localSheetId="15">'[11]p8 CONS BS'!#REF!</definedName>
    <definedName name="UMMC_DEAT" localSheetId="16">'[11]p8 CONS BS'!#REF!</definedName>
    <definedName name="UMMC_DEAT" localSheetId="17">'[11]p8 CONS BS'!#REF!</definedName>
    <definedName name="UMMC_DEAT" localSheetId="18">'[11]p8 CONS BS'!#REF!</definedName>
    <definedName name="UMMC_DEAT" localSheetId="19">'[11]p8 CONS BS'!#REF!</definedName>
    <definedName name="UMMC_DEAT" localSheetId="20">'[11]p8 CONS BS'!#REF!</definedName>
    <definedName name="UMMC_DEAT" localSheetId="21">'[11]p8 CONS BS'!#REF!</definedName>
    <definedName name="UMMC_DEAT" localSheetId="22">'[11]p8 CONS BS'!#REF!</definedName>
    <definedName name="UMMC_DEAT" localSheetId="23">'[11]p8 CONS BS'!#REF!</definedName>
    <definedName name="UMMC_DEAT" localSheetId="24">'[11]p8 CONS BS'!#REF!</definedName>
    <definedName name="UMMC_DEAT" localSheetId="25">'[11]p8 CONS BS'!#REF!</definedName>
    <definedName name="UMMC_DEAT" localSheetId="26">'[11]p8 CONS BS'!#REF!</definedName>
    <definedName name="UMMC_DEAT" localSheetId="27">'[11]p8 CONS BS'!#REF!</definedName>
    <definedName name="UMMC_DEAT" localSheetId="28">'[11]p8 CONS BS'!#REF!</definedName>
    <definedName name="UMMC_DEAT" localSheetId="29">'[11]p8 CONS BS'!#REF!</definedName>
    <definedName name="UMMC_DEAT" localSheetId="30">'[11]p8 CONS BS'!#REF!</definedName>
    <definedName name="UMMC_DEAT" localSheetId="31">'[11]p8 CONS BS'!#REF!</definedName>
    <definedName name="UMMC_DEAT" localSheetId="32">'[11]p8 CONS BS'!#REF!</definedName>
    <definedName name="UMMC_DEAT" localSheetId="33">'[11]p8 CONS BS'!#REF!</definedName>
    <definedName name="UMMC_DEAT" localSheetId="34">'[12]p8 CONS BS'!#REF!</definedName>
    <definedName name="UMMC_DEAT" localSheetId="35">'[12]p8 CONS BS'!#REF!</definedName>
    <definedName name="UMMC_DEAT" localSheetId="36">'[11]p8 CONS BS'!#REF!</definedName>
    <definedName name="UMMC_DEAT" localSheetId="37">'[11]p8 CONS BS'!#REF!</definedName>
    <definedName name="UMMC_DEAT" localSheetId="38">'[11]p8 CONS BS'!#REF!</definedName>
    <definedName name="UMMC_DEAT" localSheetId="39">'[11]p8 CONS BS'!#REF!</definedName>
    <definedName name="UMMC_DEAT" localSheetId="40">'[11]p8 CONS BS'!#REF!</definedName>
    <definedName name="UMMC_DEAT" localSheetId="41">'[11]p8 CONS BS'!#REF!</definedName>
    <definedName name="UMMC_DEAT" localSheetId="42">'[11]p8 CONS BS'!#REF!</definedName>
    <definedName name="UMMC_DEAT" localSheetId="43">'[12]p8 CONS BS'!#REF!</definedName>
    <definedName name="UMMC_DEAT" localSheetId="44">'[11]p8 CONS BS'!#REF!</definedName>
    <definedName name="UMMC_DEAT" localSheetId="45">'[11]p8 CONS BS'!#REF!</definedName>
    <definedName name="UMMC_DEAT" localSheetId="46">'[11]p8 CONS BS'!#REF!</definedName>
    <definedName name="UMMC_DEAT" localSheetId="47">'[11]p8 CONS BS'!#REF!</definedName>
    <definedName name="UMMC_DEAT" localSheetId="48">'[11]p8 CONS BS'!#REF!</definedName>
    <definedName name="UMMC_DEAT" localSheetId="49">'[11]p8 CONS BS'!#REF!</definedName>
    <definedName name="UMMC_DEAT" localSheetId="50">'[13]p8 CONS BS'!#REF!</definedName>
    <definedName name="UMMC_DEAT" localSheetId="51">'[11]p8 CONS BS'!#REF!</definedName>
    <definedName name="UMMC_DEAT" localSheetId="52">'[11]p8 CONS BS'!#REF!</definedName>
    <definedName name="UMMC_DEAT" localSheetId="53">'[11]p8 CONS BS'!#REF!</definedName>
    <definedName name="UMMC_DEAT" localSheetId="54">'[11]p8 CONS BS'!#REF!</definedName>
    <definedName name="UMMC_DEAT" localSheetId="56">'[11]p8 CONS BS'!#REF!</definedName>
    <definedName name="UMMC_DEAT" localSheetId="57">'[11]p8 CONS BS'!#REF!</definedName>
    <definedName name="UMMC_DEAT">'[11]p8 CONS BS'!#REF!</definedName>
    <definedName name="UR_Rev_I" localSheetId="7">#REF!</definedName>
    <definedName name="UR_Rev_I" localSheetId="8">#REF!</definedName>
    <definedName name="UR_Rev_I" localSheetId="9">#REF!</definedName>
    <definedName name="UR_Rev_I" localSheetId="10">#REF!</definedName>
    <definedName name="UR_Rev_I" localSheetId="11">#REF!</definedName>
    <definedName name="UR_Rev_I" localSheetId="12">#REF!</definedName>
    <definedName name="UR_Rev_I" localSheetId="13">#REF!</definedName>
    <definedName name="UR_Rev_I" localSheetId="14">#REF!</definedName>
    <definedName name="UR_Rev_I" localSheetId="15">#REF!</definedName>
    <definedName name="UR_Rev_I" localSheetId="16">#REF!</definedName>
    <definedName name="UR_Rev_I" localSheetId="17">#REF!</definedName>
    <definedName name="UR_Rev_I" localSheetId="18">#REF!</definedName>
    <definedName name="UR_Rev_I" localSheetId="19">#REF!</definedName>
    <definedName name="UR_Rev_I" localSheetId="20">#REF!</definedName>
    <definedName name="UR_Rev_I" localSheetId="21">#REF!</definedName>
    <definedName name="UR_Rev_I" localSheetId="22">#REF!</definedName>
    <definedName name="UR_Rev_I" localSheetId="23">#REF!</definedName>
    <definedName name="UR_Rev_I" localSheetId="24">#REF!</definedName>
    <definedName name="UR_Rev_I" localSheetId="25">#REF!</definedName>
    <definedName name="UR_Rev_I" localSheetId="26">#REF!</definedName>
    <definedName name="UR_Rev_I" localSheetId="27">#REF!</definedName>
    <definedName name="UR_Rev_I" localSheetId="28">#REF!</definedName>
    <definedName name="UR_Rev_I" localSheetId="29">#REF!</definedName>
    <definedName name="UR_Rev_I" localSheetId="30">#REF!</definedName>
    <definedName name="UR_Rev_I" localSheetId="31">#REF!</definedName>
    <definedName name="UR_Rev_I" localSheetId="32">#REF!</definedName>
    <definedName name="UR_Rev_I" localSheetId="33">#REF!</definedName>
    <definedName name="UR_Rev_I" localSheetId="34">#REF!</definedName>
    <definedName name="UR_Rev_I" localSheetId="35">#REF!</definedName>
    <definedName name="UR_Rev_I" localSheetId="36">#REF!</definedName>
    <definedName name="UR_Rev_I" localSheetId="37">#REF!</definedName>
    <definedName name="UR_Rev_I" localSheetId="38">#REF!</definedName>
    <definedName name="UR_Rev_I" localSheetId="39">#REF!</definedName>
    <definedName name="UR_Rev_I" localSheetId="40">#REF!</definedName>
    <definedName name="UR_Rev_I" localSheetId="41">#REF!</definedName>
    <definedName name="UR_Rev_I" localSheetId="42">#REF!</definedName>
    <definedName name="UR_Rev_I" localSheetId="43">#REF!</definedName>
    <definedName name="UR_Rev_I" localSheetId="44">#REF!</definedName>
    <definedName name="UR_Rev_I" localSheetId="45">#REF!</definedName>
    <definedName name="UR_Rev_I" localSheetId="46">#REF!</definedName>
    <definedName name="UR_Rev_I" localSheetId="47">#REF!</definedName>
    <definedName name="UR_Rev_I" localSheetId="48">#REF!</definedName>
    <definedName name="UR_Rev_I" localSheetId="49">#REF!</definedName>
    <definedName name="UR_Rev_I" localSheetId="50">#REF!</definedName>
    <definedName name="UR_Rev_I" localSheetId="51">#REF!</definedName>
    <definedName name="UR_Rev_I" localSheetId="52">#REF!</definedName>
    <definedName name="UR_Rev_I" localSheetId="53">#REF!</definedName>
    <definedName name="UR_Rev_I" localSheetId="54">#REF!</definedName>
    <definedName name="UR_Rev_I" localSheetId="55">#REF!</definedName>
    <definedName name="UR_Rev_I" localSheetId="56">#REF!</definedName>
    <definedName name="UR_Rev_I" localSheetId="57">#REF!</definedName>
    <definedName name="UR_Rev_I">#REF!</definedName>
    <definedName name="UR22_Schedule">[22]UR!$B$769:'[22]UR'!$Q$804</definedName>
    <definedName name="UR23_Schedule">[22]UR!$B$805:'[22]UR'!$Q$840</definedName>
    <definedName name="UR24_Schedule">[22]UR!$B$841:'[22]UR'!$Q$876</definedName>
    <definedName name="UR25_Schedule">[22]UR!$B$877:'[22]UR'!$Q$912</definedName>
    <definedName name="URS_Schedule" localSheetId="7">#REF!</definedName>
    <definedName name="URS_Schedule" localSheetId="8">#REF!</definedName>
    <definedName name="URS_Schedule" localSheetId="9">#REF!</definedName>
    <definedName name="URS_Schedule" localSheetId="10">#REF!</definedName>
    <definedName name="URS_Schedule" localSheetId="11">#REF!</definedName>
    <definedName name="URS_Schedule" localSheetId="12">#REF!</definedName>
    <definedName name="URS_Schedule" localSheetId="13">#REF!</definedName>
    <definedName name="URS_Schedule" localSheetId="14">#REF!</definedName>
    <definedName name="URS_Schedule" localSheetId="15">#REF!</definedName>
    <definedName name="URS_Schedule" localSheetId="16">#REF!</definedName>
    <definedName name="URS_Schedule" localSheetId="17">#REF!</definedName>
    <definedName name="URS_Schedule" localSheetId="18">#REF!</definedName>
    <definedName name="URS_Schedule" localSheetId="19">#REF!</definedName>
    <definedName name="URS_Schedule" localSheetId="20">#REF!</definedName>
    <definedName name="URS_Schedule" localSheetId="21">#REF!</definedName>
    <definedName name="URS_Schedule" localSheetId="22">#REF!</definedName>
    <definedName name="URS_Schedule" localSheetId="23">#REF!</definedName>
    <definedName name="URS_Schedule" localSheetId="24">#REF!</definedName>
    <definedName name="URS_Schedule" localSheetId="25">#REF!</definedName>
    <definedName name="URS_Schedule" localSheetId="26">#REF!</definedName>
    <definedName name="URS_Schedule" localSheetId="27">#REF!</definedName>
    <definedName name="URS_Schedule" localSheetId="28">#REF!</definedName>
    <definedName name="URS_Schedule" localSheetId="29">#REF!</definedName>
    <definedName name="URS_Schedule" localSheetId="30">#REF!</definedName>
    <definedName name="URS_Schedule" localSheetId="31">#REF!</definedName>
    <definedName name="URS_Schedule" localSheetId="32">#REF!</definedName>
    <definedName name="URS_Schedule" localSheetId="33">#REF!</definedName>
    <definedName name="URS_Schedule" localSheetId="34">#REF!</definedName>
    <definedName name="URS_Schedule" localSheetId="35">#REF!</definedName>
    <definedName name="URS_Schedule" localSheetId="36">#REF!</definedName>
    <definedName name="URS_Schedule" localSheetId="37">#REF!</definedName>
    <definedName name="URS_Schedule" localSheetId="38">#REF!</definedName>
    <definedName name="URS_Schedule" localSheetId="39">#REF!</definedName>
    <definedName name="URS_Schedule" localSheetId="40">#REF!</definedName>
    <definedName name="URS_Schedule" localSheetId="41">#REF!</definedName>
    <definedName name="URS_Schedule" localSheetId="42">#REF!</definedName>
    <definedName name="URS_Schedule" localSheetId="43">#REF!</definedName>
    <definedName name="URS_Schedule" localSheetId="44">#REF!</definedName>
    <definedName name="URS_Schedule" localSheetId="45">#REF!</definedName>
    <definedName name="URS_Schedule" localSheetId="46">#REF!</definedName>
    <definedName name="URS_Schedule" localSheetId="47">#REF!</definedName>
    <definedName name="URS_Schedule" localSheetId="48">#REF!</definedName>
    <definedName name="URS_Schedule" localSheetId="49">#REF!</definedName>
    <definedName name="URS_Schedule" localSheetId="50">#REF!</definedName>
    <definedName name="URS_Schedule" localSheetId="51">#REF!</definedName>
    <definedName name="URS_Schedule" localSheetId="52">#REF!</definedName>
    <definedName name="URS_Schedule" localSheetId="53">#REF!</definedName>
    <definedName name="URS_Schedule" localSheetId="54">#REF!</definedName>
    <definedName name="URS_Schedule" localSheetId="55">#REF!</definedName>
    <definedName name="URS_Schedule" localSheetId="56">#REF!</definedName>
    <definedName name="URS_Schedule" localSheetId="57">#REF!</definedName>
    <definedName name="URS_Schedule">#REF!</definedName>
    <definedName name="W">41382.0672453704</definedName>
    <definedName name="WN_S" localSheetId="14">#REF!</definedName>
    <definedName name="WN_S">#REF!</definedName>
    <definedName name="wrn.all." localSheetId="51" hidden="1">{#N/A,#N/A,FALSE,"UMMS SUM";#N/A,#N/A,FALSE,"HOSP. SUM";#N/A,#N/A,FALSE,"CAN SUM";#N/A,#N/A,FALSE,"STC SUM";#N/A,#N/A,FALSE,"ANESTH";#N/A,#N/A,FALSE,"DERM";#N/A,#N/A,FALSE,"DIAG RAD";#N/A,#N/A,FALSE,"EMER";#N/A,#N/A,FALSE,"FAM MED";#N/A,#N/A,FALSE,"INFECT";#N/A,#N/A,FALSE,"HUMAN VIR";#N/A,#N/A,FALSE,"MED";#N/A,#N/A,FALSE,"NEUR";#N/A,#N/A,FALSE,"NEUROSURG";#N/A,#N/A,FALSE,"OB GYN";#N/A,#N/A,FALSE,"OPHTHAL";#N/A,#N/A,FALSE,"PATH";#N/A,#N/A,FALSE,"PEDS";#N/A,#N/A,FALSE,"PSYCH";#N/A,#N/A,FALSE,"QUAL ASSUR";#N/A,#N/A,FALSE,"REHAB";#N/A,#N/A,FALSE,"SURG";#N/A,#N/A,FALSE,"DENTISTRY";#N/A,#N/A,FALSE,"PHARMACY";#N/A,#N/A,FALSE,"CANCER";#N/A,#N/A,FALSE,"RAD ONC";#N/A,#N/A,FALSE,"CRITICAL";#N/A,#N/A,FALSE,"SPORTS"}</definedName>
    <definedName name="wrn.all." hidden="1">{#N/A,#N/A,FALSE,"UMMS SUM";#N/A,#N/A,FALSE,"HOSP. SUM";#N/A,#N/A,FALSE,"CAN SUM";#N/A,#N/A,FALSE,"STC SUM";#N/A,#N/A,FALSE,"ANESTH";#N/A,#N/A,FALSE,"DERM";#N/A,#N/A,FALSE,"DIAG RAD";#N/A,#N/A,FALSE,"EMER";#N/A,#N/A,FALSE,"FAM MED";#N/A,#N/A,FALSE,"INFECT";#N/A,#N/A,FALSE,"HUMAN VIR";#N/A,#N/A,FALSE,"MED";#N/A,#N/A,FALSE,"NEUR";#N/A,#N/A,FALSE,"NEUROSURG";#N/A,#N/A,FALSE,"OB GYN";#N/A,#N/A,FALSE,"OPHTHAL";#N/A,#N/A,FALSE,"PATH";#N/A,#N/A,FALSE,"PEDS";#N/A,#N/A,FALSE,"PSYCH";#N/A,#N/A,FALSE,"QUAL ASSUR";#N/A,#N/A,FALSE,"REHAB";#N/A,#N/A,FALSE,"SURG";#N/A,#N/A,FALSE,"DENTISTRY";#N/A,#N/A,FALSE,"PHARMACY";#N/A,#N/A,FALSE,"CANCER";#N/A,#N/A,FALSE,"RAD ONC";#N/A,#N/A,FALSE,"CRITICAL";#N/A,#N/A,FALSE,"SPORTS"}</definedName>
    <definedName name="ytd_act_undefined" localSheetId="14">#REF!</definedName>
    <definedName name="ytd_act_undefined">#REF!</definedName>
    <definedName name="Z_1D6B430E_C961_4A2D_BBA1_1E218536CA59_.wvu.Cols" hidden="1">[45]Cases!$G$1:$H$65536,[45]Cases!$S$1:$Y$65536</definedName>
    <definedName name="Z_2AB953C5_0410_4C2C_8C2A_C9A17F9DFF3C_.wvu.Rows" hidden="1">'[45]Case Counts'!$A$2:$IV$2,'[45]Case Counts'!$A$6:$IV$6,'[45]Case Counts'!$A$16:$IV$16,'[45]Case Counts'!$A$19:$IV$19,'[45]Case Counts'!$A$27:$IV$27,'[45]Case Counts'!$A$35:$IV$35,'[45]Case Counts'!$A$39:$IV$39,'[45]Case Counts'!$A$41:$IV$42,'[45]Case Counts'!$A$44:$IV$50</definedName>
    <definedName name="Z_7543B616_0790_431E_ABAF_C58EB9223112_.wvu.Cols" hidden="1">[45]Cases!$G$1:$H$65536,[45]Cases!$S$1:$Y$65536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H4" i="61"/>
  <c r="H5" i="61"/>
  <c r="H6" i="61"/>
  <c r="H7" i="61"/>
  <c r="H8" i="61"/>
  <c r="H9" i="61"/>
  <c r="H10" i="61"/>
  <c r="H11" i="61"/>
  <c r="H12" i="61"/>
  <c r="H13" i="61"/>
  <c r="H14" i="61"/>
  <c r="H15" i="61"/>
  <c r="H16" i="61"/>
  <c r="H17" i="61"/>
  <c r="H18" i="61"/>
  <c r="H19" i="61"/>
  <c r="H20" i="61"/>
  <c r="H21" i="61"/>
  <c r="H22" i="61"/>
  <c r="H23" i="61"/>
  <c r="H24" i="61"/>
  <c r="H25" i="61"/>
  <c r="H26" i="61"/>
  <c r="H27" i="61"/>
  <c r="H28" i="61"/>
  <c r="H29" i="61"/>
  <c r="H30" i="61"/>
  <c r="H31" i="61"/>
  <c r="H32" i="61"/>
  <c r="H33" i="61"/>
  <c r="H34" i="61"/>
  <c r="H35" i="61"/>
  <c r="H36" i="61"/>
  <c r="H37" i="61"/>
  <c r="H38" i="61"/>
  <c r="H39" i="61"/>
  <c r="H40" i="61"/>
  <c r="H41" i="61"/>
  <c r="H42" i="61"/>
  <c r="H43" i="61"/>
  <c r="H44" i="61"/>
  <c r="H45" i="61"/>
  <c r="H46" i="61"/>
  <c r="H47" i="61"/>
  <c r="H48" i="61"/>
  <c r="H49" i="61"/>
  <c r="H50" i="61"/>
  <c r="H51" i="61"/>
  <c r="H52" i="61"/>
  <c r="H53" i="61"/>
  <c r="H3" i="61"/>
  <c r="E3" i="61"/>
  <c r="E4" i="61"/>
  <c r="E5" i="61"/>
  <c r="E6" i="61"/>
  <c r="E7" i="61"/>
  <c r="E8" i="61"/>
  <c r="E9" i="61"/>
  <c r="E10" i="61"/>
  <c r="E11" i="61"/>
  <c r="E12" i="61"/>
  <c r="E13" i="61"/>
  <c r="E14" i="61"/>
  <c r="E15" i="61"/>
  <c r="E16" i="61"/>
  <c r="E17" i="61"/>
  <c r="E18" i="61"/>
  <c r="E19" i="61"/>
  <c r="E20" i="61"/>
  <c r="E21" i="61"/>
  <c r="E22" i="61"/>
  <c r="E23" i="61"/>
  <c r="E24" i="61"/>
  <c r="E25" i="61"/>
  <c r="E26" i="61"/>
  <c r="E27" i="61"/>
  <c r="E28" i="61"/>
  <c r="E29" i="61"/>
  <c r="E30" i="61"/>
  <c r="E31" i="61"/>
  <c r="E32" i="61"/>
  <c r="E33" i="61"/>
  <c r="E34" i="61"/>
  <c r="E35" i="61"/>
  <c r="E36" i="61"/>
  <c r="E37" i="61"/>
  <c r="E38" i="61"/>
  <c r="E39" i="61"/>
  <c r="E40" i="61"/>
  <c r="E41" i="61"/>
  <c r="E42" i="61"/>
  <c r="E43" i="61"/>
  <c r="E44" i="61"/>
  <c r="E45" i="61"/>
  <c r="E46" i="61"/>
  <c r="E47" i="61"/>
  <c r="E48" i="61"/>
  <c r="E49" i="61"/>
  <c r="E50" i="61"/>
  <c r="E51" i="61"/>
  <c r="E52" i="61"/>
  <c r="E53" i="61"/>
  <c r="D4" i="61"/>
  <c r="D5" i="61"/>
  <c r="D6" i="61"/>
  <c r="D7" i="61"/>
  <c r="D8" i="61"/>
  <c r="D54" i="61" s="1"/>
  <c r="D9" i="61"/>
  <c r="D10" i="61"/>
  <c r="D11" i="61"/>
  <c r="D12" i="61"/>
  <c r="D13" i="61"/>
  <c r="D14" i="61"/>
  <c r="D15" i="61"/>
  <c r="D16" i="61"/>
  <c r="D17" i="61"/>
  <c r="D18" i="61"/>
  <c r="D19" i="61"/>
  <c r="D20" i="61"/>
  <c r="D21" i="61"/>
  <c r="D22" i="61"/>
  <c r="D23" i="61"/>
  <c r="D24" i="61"/>
  <c r="D25" i="61"/>
  <c r="D26" i="61"/>
  <c r="D27" i="61"/>
  <c r="D28" i="61"/>
  <c r="D29" i="61"/>
  <c r="D30" i="61"/>
  <c r="D31" i="61"/>
  <c r="D32" i="61"/>
  <c r="D33" i="61"/>
  <c r="D34" i="61"/>
  <c r="D35" i="61"/>
  <c r="D36" i="61"/>
  <c r="D37" i="61"/>
  <c r="D38" i="61"/>
  <c r="D39" i="61"/>
  <c r="D40" i="61"/>
  <c r="D41" i="61"/>
  <c r="D42" i="61"/>
  <c r="D43" i="61"/>
  <c r="D44" i="61"/>
  <c r="D45" i="61"/>
  <c r="D46" i="61"/>
  <c r="D47" i="61"/>
  <c r="D48" i="61"/>
  <c r="D49" i="61"/>
  <c r="D50" i="61"/>
  <c r="D51" i="61"/>
  <c r="D52" i="61"/>
  <c r="D53" i="61"/>
  <c r="D3" i="61"/>
  <c r="D53" i="7"/>
  <c r="D52" i="7"/>
  <c r="D51" i="7"/>
  <c r="D50" i="7"/>
  <c r="D49" i="7"/>
  <c r="D47" i="7"/>
  <c r="D46" i="7"/>
  <c r="D44" i="7"/>
  <c r="D43" i="7"/>
  <c r="D42" i="7"/>
  <c r="D41" i="7"/>
  <c r="D40" i="7"/>
  <c r="D38" i="7"/>
  <c r="D37" i="7"/>
  <c r="D36" i="7"/>
  <c r="D35" i="7"/>
  <c r="D34" i="7"/>
  <c r="D33" i="7"/>
  <c r="D31" i="7"/>
  <c r="D28" i="7"/>
  <c r="D27" i="7"/>
  <c r="D26" i="7"/>
  <c r="D25" i="7"/>
  <c r="D24" i="7"/>
  <c r="D23" i="7"/>
  <c r="D22" i="7"/>
  <c r="D21" i="7"/>
  <c r="D19" i="7"/>
  <c r="D18" i="7"/>
  <c r="D16" i="7"/>
  <c r="D15" i="7"/>
  <c r="D13" i="7"/>
  <c r="D11" i="7"/>
  <c r="D10" i="7"/>
  <c r="D9" i="7"/>
  <c r="D7" i="7"/>
  <c r="D6" i="7"/>
  <c r="D4" i="7"/>
  <c r="D3" i="7"/>
  <c r="I19" i="61" l="1"/>
  <c r="B12" i="2"/>
  <c r="B11" i="2"/>
  <c r="B10" i="2"/>
  <c r="B9" i="2"/>
  <c r="B8" i="2"/>
  <c r="B7" i="2"/>
  <c r="B6" i="2"/>
  <c r="B5" i="2"/>
  <c r="D5" i="2" s="1"/>
  <c r="B4" i="2"/>
  <c r="B3" i="2"/>
  <c r="C4" i="61"/>
  <c r="C5" i="61"/>
  <c r="C6" i="61"/>
  <c r="I6" i="61" s="1"/>
  <c r="C7" i="61"/>
  <c r="C8" i="61"/>
  <c r="C9" i="61"/>
  <c r="C10" i="61"/>
  <c r="C11" i="61"/>
  <c r="C12" i="61"/>
  <c r="C13" i="61"/>
  <c r="C14" i="61"/>
  <c r="C15" i="61"/>
  <c r="C16" i="61"/>
  <c r="C17" i="61"/>
  <c r="C18" i="61"/>
  <c r="C19" i="61"/>
  <c r="C20" i="61"/>
  <c r="C21" i="61"/>
  <c r="C22" i="61"/>
  <c r="C23" i="61"/>
  <c r="C24" i="61"/>
  <c r="C25" i="61"/>
  <c r="C26" i="61"/>
  <c r="C27" i="61"/>
  <c r="C28" i="61"/>
  <c r="C29" i="61"/>
  <c r="C30" i="61"/>
  <c r="C31" i="61"/>
  <c r="C32" i="61"/>
  <c r="C33" i="61"/>
  <c r="C34" i="61"/>
  <c r="C35" i="61"/>
  <c r="C36" i="61"/>
  <c r="C37" i="61"/>
  <c r="I37" i="61" s="1"/>
  <c r="C38" i="61"/>
  <c r="C39" i="61"/>
  <c r="C40" i="61"/>
  <c r="C41" i="61"/>
  <c r="C42" i="61"/>
  <c r="C43" i="61"/>
  <c r="C44" i="61"/>
  <c r="C45" i="61"/>
  <c r="C46" i="61"/>
  <c r="C47" i="61"/>
  <c r="C48" i="61"/>
  <c r="C49" i="61"/>
  <c r="I49" i="61" s="1"/>
  <c r="C50" i="61"/>
  <c r="C51" i="61"/>
  <c r="C52" i="61"/>
  <c r="C53" i="61"/>
  <c r="C3" i="61"/>
  <c r="B69" i="63" l="1"/>
  <c r="C69" i="63"/>
  <c r="C68" i="63"/>
  <c r="B68" i="63"/>
  <c r="B81" i="63" s="1"/>
  <c r="C67" i="63"/>
  <c r="B67" i="63"/>
  <c r="C66" i="63"/>
  <c r="B53" i="63" s="1"/>
  <c r="B66" i="63"/>
  <c r="C65" i="63"/>
  <c r="B65" i="63"/>
  <c r="C64" i="63"/>
  <c r="B51" i="63" s="1"/>
  <c r="B64" i="63"/>
  <c r="C63" i="63"/>
  <c r="B63" i="63"/>
  <c r="C62" i="63"/>
  <c r="B49" i="63" s="1"/>
  <c r="B62" i="63"/>
  <c r="C61" i="63"/>
  <c r="B61" i="63"/>
  <c r="C60" i="63"/>
  <c r="B47" i="63" s="1"/>
  <c r="B60" i="63"/>
  <c r="B56" i="63"/>
  <c r="B55" i="63"/>
  <c r="G42" i="63"/>
  <c r="G31" i="63" s="1"/>
  <c r="E42" i="63"/>
  <c r="E31" i="63" s="1"/>
  <c r="D42" i="63"/>
  <c r="D31" i="63" s="1"/>
  <c r="C42" i="63"/>
  <c r="C31" i="63" s="1"/>
  <c r="B42" i="63"/>
  <c r="B31" i="63" s="1"/>
  <c r="H38" i="63"/>
  <c r="H37" i="63"/>
  <c r="H36" i="63"/>
  <c r="H35" i="63"/>
  <c r="H34" i="63"/>
  <c r="H33" i="63"/>
  <c r="D30" i="63"/>
  <c r="C30" i="63"/>
  <c r="B30" i="63"/>
  <c r="D29" i="63"/>
  <c r="C29" i="63"/>
  <c r="B29" i="63"/>
  <c r="D28" i="63"/>
  <c r="C28" i="63"/>
  <c r="B28" i="63"/>
  <c r="D27" i="63"/>
  <c r="C27" i="63"/>
  <c r="B27" i="63"/>
  <c r="D26" i="63"/>
  <c r="C26" i="63"/>
  <c r="B26" i="63"/>
  <c r="D25" i="63"/>
  <c r="C25" i="63"/>
  <c r="B25" i="63"/>
  <c r="D24" i="63"/>
  <c r="C24" i="63"/>
  <c r="B24" i="63"/>
  <c r="D23" i="63"/>
  <c r="C23" i="63"/>
  <c r="B23" i="63"/>
  <c r="D22" i="63"/>
  <c r="C22" i="63"/>
  <c r="B22" i="63"/>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54" i="7" s="1"/>
  <c r="I3" i="7"/>
  <c r="C56" i="7"/>
  <c r="C54" i="7"/>
  <c r="B96" i="63" s="1"/>
  <c r="B70" i="63" s="1"/>
  <c r="D7" i="2"/>
  <c r="D8" i="2"/>
  <c r="D9" i="2"/>
  <c r="D10" i="2"/>
  <c r="D11" i="2"/>
  <c r="D6" i="2"/>
  <c r="D3" i="2"/>
  <c r="E54" i="62"/>
  <c r="D54" i="62"/>
  <c r="C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 i="62"/>
  <c r="F12" i="62"/>
  <c r="F11" i="62"/>
  <c r="F10" i="62"/>
  <c r="F9" i="62"/>
  <c r="F8" i="62"/>
  <c r="F7" i="62"/>
  <c r="F6" i="62"/>
  <c r="F5" i="62"/>
  <c r="F4" i="62"/>
  <c r="F3" i="62"/>
  <c r="I56" i="7" l="1"/>
  <c r="H29" i="63"/>
  <c r="H27" i="63"/>
  <c r="D65" i="63" s="1"/>
  <c r="B80" i="63"/>
  <c r="H23" i="63"/>
  <c r="D61" i="63" s="1"/>
  <c r="C74" i="63" s="1"/>
  <c r="H26" i="63"/>
  <c r="D64" i="63" s="1"/>
  <c r="C51" i="63" s="1"/>
  <c r="H30" i="63"/>
  <c r="D68" i="63" s="1"/>
  <c r="C55" i="63" s="1"/>
  <c r="H31" i="63"/>
  <c r="D69" i="63" s="1"/>
  <c r="B79" i="63"/>
  <c r="H24" i="63"/>
  <c r="D62" i="63" s="1"/>
  <c r="H25" i="63"/>
  <c r="D63" i="63" s="1"/>
  <c r="C50" i="63" s="1"/>
  <c r="H28" i="63"/>
  <c r="D66" i="63" s="1"/>
  <c r="C79" i="63" s="1"/>
  <c r="B73" i="63"/>
  <c r="B77" i="63"/>
  <c r="H22" i="63"/>
  <c r="D60" i="63" s="1"/>
  <c r="C47" i="63" s="1"/>
  <c r="B50" i="63"/>
  <c r="D67" i="63"/>
  <c r="C54" i="63" s="1"/>
  <c r="B54" i="63"/>
  <c r="B78" i="63"/>
  <c r="B74" i="63"/>
  <c r="B82" i="63"/>
  <c r="H42" i="63"/>
  <c r="B76" i="63"/>
  <c r="B48" i="63"/>
  <c r="B52" i="63"/>
  <c r="B75" i="63"/>
  <c r="F54" i="62"/>
  <c r="C73" i="63" l="1"/>
  <c r="C77" i="63"/>
  <c r="C81" i="63"/>
  <c r="C48" i="63"/>
  <c r="C80" i="63"/>
  <c r="C76" i="63"/>
  <c r="C53" i="63"/>
  <c r="C56" i="63"/>
  <c r="C82" i="63"/>
  <c r="C52" i="63"/>
  <c r="C78" i="63"/>
  <c r="C75" i="63"/>
  <c r="C49" i="63"/>
  <c r="H54" i="61" l="1"/>
  <c r="G54" i="61"/>
  <c r="F54" i="61"/>
  <c r="F43" i="63" s="1"/>
  <c r="F32" i="63" s="1"/>
  <c r="E54" i="61"/>
  <c r="E43" i="63" s="1"/>
  <c r="E32" i="63" s="1"/>
  <c r="D43" i="63"/>
  <c r="C54" i="61"/>
  <c r="C43" i="63" s="1"/>
  <c r="C32" i="63" s="1"/>
  <c r="I53" i="61"/>
  <c r="F53" i="7" s="1"/>
  <c r="G53" i="7" s="1"/>
  <c r="H53" i="7" s="1"/>
  <c r="I52" i="61"/>
  <c r="F52" i="7" s="1"/>
  <c r="G52" i="7" s="1"/>
  <c r="H52" i="7" s="1"/>
  <c r="I51" i="61"/>
  <c r="F51" i="7" s="1"/>
  <c r="G51" i="7" s="1"/>
  <c r="H51" i="7" s="1"/>
  <c r="I50" i="61"/>
  <c r="F50" i="7" s="1"/>
  <c r="G50" i="7" s="1"/>
  <c r="H50" i="7" s="1"/>
  <c r="F49" i="7"/>
  <c r="G49" i="7" s="1"/>
  <c r="H49" i="7" s="1"/>
  <c r="I48" i="61"/>
  <c r="F48" i="7" s="1"/>
  <c r="I47" i="61"/>
  <c r="F47" i="7" s="1"/>
  <c r="G47" i="7" s="1"/>
  <c r="H47" i="7" s="1"/>
  <c r="I46" i="61"/>
  <c r="F46" i="7" s="1"/>
  <c r="G46" i="7" s="1"/>
  <c r="H46" i="7" s="1"/>
  <c r="I45" i="61"/>
  <c r="F45" i="7" s="1"/>
  <c r="I44" i="61"/>
  <c r="F44" i="7" s="1"/>
  <c r="G44" i="7" s="1"/>
  <c r="H44" i="7" s="1"/>
  <c r="I43" i="61"/>
  <c r="F43" i="7" s="1"/>
  <c r="G43" i="7" s="1"/>
  <c r="H43" i="7" s="1"/>
  <c r="I42" i="61"/>
  <c r="F42" i="7" s="1"/>
  <c r="G42" i="7" s="1"/>
  <c r="H42" i="7" s="1"/>
  <c r="I41" i="61"/>
  <c r="F41" i="7" s="1"/>
  <c r="G41" i="7" s="1"/>
  <c r="H41" i="7" s="1"/>
  <c r="I40" i="61"/>
  <c r="F40" i="7" s="1"/>
  <c r="G40" i="7" s="1"/>
  <c r="H40" i="7" s="1"/>
  <c r="I39" i="61"/>
  <c r="F39" i="7" s="1"/>
  <c r="I38" i="61"/>
  <c r="F38" i="7" s="1"/>
  <c r="G38" i="7" s="1"/>
  <c r="H38" i="7" s="1"/>
  <c r="F37" i="7"/>
  <c r="G37" i="7" s="1"/>
  <c r="H37" i="7" s="1"/>
  <c r="I36" i="61"/>
  <c r="F36" i="7" s="1"/>
  <c r="G36" i="7" s="1"/>
  <c r="H36" i="7" s="1"/>
  <c r="I35" i="61"/>
  <c r="F35" i="7" s="1"/>
  <c r="G35" i="7" s="1"/>
  <c r="H35" i="7" s="1"/>
  <c r="I34" i="61"/>
  <c r="F34" i="7" s="1"/>
  <c r="G34" i="7" s="1"/>
  <c r="H34" i="7" s="1"/>
  <c r="I33" i="61"/>
  <c r="F33" i="7" s="1"/>
  <c r="G33" i="7" s="1"/>
  <c r="H33" i="7" s="1"/>
  <c r="I32" i="61"/>
  <c r="F32" i="7" s="1"/>
  <c r="I31" i="61"/>
  <c r="F31" i="7" s="1"/>
  <c r="G31" i="7" s="1"/>
  <c r="H31" i="7" s="1"/>
  <c r="I30" i="61"/>
  <c r="F30" i="7" s="1"/>
  <c r="I29" i="61"/>
  <c r="F29" i="7" s="1"/>
  <c r="I28" i="61"/>
  <c r="F28" i="7" s="1"/>
  <c r="G28" i="7" s="1"/>
  <c r="H28" i="7" s="1"/>
  <c r="I27" i="61"/>
  <c r="F27" i="7" s="1"/>
  <c r="G27" i="7" s="1"/>
  <c r="H27" i="7" s="1"/>
  <c r="I26" i="61"/>
  <c r="F26" i="7" s="1"/>
  <c r="G26" i="7" s="1"/>
  <c r="H26" i="7" s="1"/>
  <c r="I25" i="61"/>
  <c r="F25" i="7" s="1"/>
  <c r="G25" i="7" s="1"/>
  <c r="H25" i="7" s="1"/>
  <c r="I24" i="61"/>
  <c r="F24" i="7" s="1"/>
  <c r="G24" i="7" s="1"/>
  <c r="H24" i="7" s="1"/>
  <c r="I23" i="61"/>
  <c r="F23" i="7" s="1"/>
  <c r="G23" i="7" s="1"/>
  <c r="H23" i="7" s="1"/>
  <c r="I22" i="61"/>
  <c r="F22" i="7" s="1"/>
  <c r="G22" i="7" s="1"/>
  <c r="H22" i="7" s="1"/>
  <c r="I21" i="61"/>
  <c r="F21" i="7" s="1"/>
  <c r="G21" i="7" s="1"/>
  <c r="H21" i="7" s="1"/>
  <c r="I20" i="61"/>
  <c r="F20" i="7" s="1"/>
  <c r="F19" i="7"/>
  <c r="G19" i="7" s="1"/>
  <c r="H19" i="7" s="1"/>
  <c r="I18" i="61"/>
  <c r="F18" i="7" s="1"/>
  <c r="G18" i="7" s="1"/>
  <c r="H18" i="7" s="1"/>
  <c r="I17" i="61"/>
  <c r="F17" i="7" s="1"/>
  <c r="I16" i="61"/>
  <c r="F16" i="7" s="1"/>
  <c r="G16" i="7" s="1"/>
  <c r="H16" i="7" s="1"/>
  <c r="I15" i="61"/>
  <c r="F15" i="7" s="1"/>
  <c r="G15" i="7" s="1"/>
  <c r="H15" i="7" s="1"/>
  <c r="I14" i="61"/>
  <c r="F14" i="7" s="1"/>
  <c r="I13" i="61"/>
  <c r="F13" i="7" s="1"/>
  <c r="G13" i="7" s="1"/>
  <c r="H13" i="7" s="1"/>
  <c r="I12" i="61"/>
  <c r="F12" i="7" s="1"/>
  <c r="I11" i="61"/>
  <c r="F11" i="7" s="1"/>
  <c r="G11" i="7" s="1"/>
  <c r="H11" i="7" s="1"/>
  <c r="I10" i="61"/>
  <c r="F10" i="7" s="1"/>
  <c r="G10" i="7" s="1"/>
  <c r="H10" i="7" s="1"/>
  <c r="I9" i="61"/>
  <c r="F9" i="7" s="1"/>
  <c r="G9" i="7" s="1"/>
  <c r="H9" i="7" s="1"/>
  <c r="I8" i="61"/>
  <c r="F8" i="7" s="1"/>
  <c r="I7" i="61"/>
  <c r="F7" i="7" s="1"/>
  <c r="G7" i="7" s="1"/>
  <c r="H7" i="7" s="1"/>
  <c r="F6" i="7"/>
  <c r="G6" i="7" s="1"/>
  <c r="H6" i="7" s="1"/>
  <c r="I5" i="61"/>
  <c r="F5" i="7" s="1"/>
  <c r="I4" i="61"/>
  <c r="F4" i="7" s="1"/>
  <c r="G4" i="7" s="1"/>
  <c r="H4" i="7" s="1"/>
  <c r="I3" i="61"/>
  <c r="F3" i="7" s="1"/>
  <c r="G43" i="63" l="1"/>
  <c r="G32" i="63" s="1"/>
  <c r="B43" i="63"/>
  <c r="B32" i="63" s="1"/>
  <c r="D12" i="2"/>
  <c r="F56" i="7"/>
  <c r="D32" i="63"/>
  <c r="G3" i="7"/>
  <c r="F54" i="7"/>
  <c r="I54" i="61"/>
  <c r="H150" i="60"/>
  <c r="G150" i="60"/>
  <c r="F150" i="60"/>
  <c r="E150" i="60"/>
  <c r="D150" i="60"/>
  <c r="F149" i="60"/>
  <c r="E149" i="60"/>
  <c r="D149" i="60"/>
  <c r="G147" i="60"/>
  <c r="D147" i="60"/>
  <c r="D146" i="60"/>
  <c r="F145" i="60"/>
  <c r="E145" i="60"/>
  <c r="D145" i="60"/>
  <c r="F144" i="60"/>
  <c r="E144" i="60"/>
  <c r="G143" i="60"/>
  <c r="G142" i="60"/>
  <c r="E142" i="60"/>
  <c r="D142" i="60"/>
  <c r="F141" i="60"/>
  <c r="G137" i="60"/>
  <c r="G149" i="60" s="1"/>
  <c r="F137" i="60"/>
  <c r="E137" i="60"/>
  <c r="D137" i="60"/>
  <c r="H135" i="60"/>
  <c r="H134" i="60"/>
  <c r="H133" i="60"/>
  <c r="H132" i="60"/>
  <c r="H131" i="60"/>
  <c r="H137" i="60" s="1"/>
  <c r="H149" i="60" s="1"/>
  <c r="E127" i="60"/>
  <c r="E123" i="60"/>
  <c r="E121" i="60"/>
  <c r="E119" i="60"/>
  <c r="H111" i="60"/>
  <c r="H148" i="60" s="1"/>
  <c r="G108" i="60"/>
  <c r="F108" i="60"/>
  <c r="F147" i="60" s="1"/>
  <c r="E108" i="60"/>
  <c r="E147" i="60" s="1"/>
  <c r="D108" i="60"/>
  <c r="H106" i="60"/>
  <c r="H105" i="60"/>
  <c r="H104" i="60"/>
  <c r="H103" i="60"/>
  <c r="H108" i="60" s="1"/>
  <c r="H147" i="60" s="1"/>
  <c r="H102" i="60"/>
  <c r="G98" i="60"/>
  <c r="G146" i="60" s="1"/>
  <c r="F98" i="60"/>
  <c r="F146" i="60" s="1"/>
  <c r="D98" i="60"/>
  <c r="H96" i="60"/>
  <c r="H95" i="60"/>
  <c r="H94" i="60"/>
  <c r="H93" i="60"/>
  <c r="E93" i="60"/>
  <c r="H92" i="60"/>
  <c r="E92" i="60"/>
  <c r="E91" i="60"/>
  <c r="H90" i="60"/>
  <c r="E90" i="60"/>
  <c r="H89" i="60"/>
  <c r="H88" i="60"/>
  <c r="H87" i="60"/>
  <c r="H86" i="60"/>
  <c r="G82" i="60"/>
  <c r="G145" i="60" s="1"/>
  <c r="F82" i="60"/>
  <c r="D82" i="60"/>
  <c r="H80" i="60"/>
  <c r="H79" i="60"/>
  <c r="H78" i="60"/>
  <c r="H77" i="60"/>
  <c r="H82" i="60" s="1"/>
  <c r="H145" i="60" s="1"/>
  <c r="G74" i="60"/>
  <c r="G144" i="60" s="1"/>
  <c r="F74" i="60"/>
  <c r="E74" i="60"/>
  <c r="D74" i="60"/>
  <c r="D144" i="60" s="1"/>
  <c r="H72" i="60"/>
  <c r="H71" i="60"/>
  <c r="H70" i="60"/>
  <c r="H69" i="60"/>
  <c r="H68" i="60"/>
  <c r="H74" i="60" s="1"/>
  <c r="H144" i="60" s="1"/>
  <c r="G64" i="60"/>
  <c r="F64" i="60"/>
  <c r="F143" i="60" s="1"/>
  <c r="E64" i="60"/>
  <c r="E143" i="60" s="1"/>
  <c r="H62" i="60"/>
  <c r="H61" i="60"/>
  <c r="H60" i="60"/>
  <c r="H59" i="60"/>
  <c r="H58" i="60"/>
  <c r="H57" i="60"/>
  <c r="H56" i="60"/>
  <c r="H55" i="60"/>
  <c r="H54" i="60"/>
  <c r="D53" i="60"/>
  <c r="G49" i="60"/>
  <c r="F49" i="60"/>
  <c r="F142" i="60" s="1"/>
  <c r="E49" i="60"/>
  <c r="D49" i="60"/>
  <c r="H47" i="60"/>
  <c r="H46" i="60"/>
  <c r="H45" i="60"/>
  <c r="H44" i="60"/>
  <c r="H43" i="60"/>
  <c r="H42" i="60"/>
  <c r="H41" i="60"/>
  <c r="E41" i="60"/>
  <c r="H40" i="60"/>
  <c r="H49" i="60" s="1"/>
  <c r="H142" i="60" s="1"/>
  <c r="E40" i="60"/>
  <c r="G36" i="60"/>
  <c r="G141" i="60" s="1"/>
  <c r="F36" i="60"/>
  <c r="H34" i="60"/>
  <c r="H33" i="60"/>
  <c r="H32" i="60"/>
  <c r="H31" i="60"/>
  <c r="H30" i="60"/>
  <c r="E29" i="60"/>
  <c r="E36" i="60" s="1"/>
  <c r="E141" i="60" s="1"/>
  <c r="D29" i="60"/>
  <c r="H29" i="60" s="1"/>
  <c r="H28" i="60"/>
  <c r="H27" i="60"/>
  <c r="H26" i="60"/>
  <c r="H25" i="60"/>
  <c r="H36" i="60" s="1"/>
  <c r="H141" i="60" s="1"/>
  <c r="H24" i="60"/>
  <c r="H23" i="60"/>
  <c r="H22" i="60"/>
  <c r="E22" i="60"/>
  <c r="H21" i="60"/>
  <c r="H18" i="60"/>
  <c r="G150" i="59"/>
  <c r="F150" i="59"/>
  <c r="E150" i="59"/>
  <c r="D150" i="59"/>
  <c r="G149" i="59"/>
  <c r="F149" i="59"/>
  <c r="E149" i="59"/>
  <c r="H148" i="59"/>
  <c r="F147" i="59"/>
  <c r="E147" i="59"/>
  <c r="D147" i="59"/>
  <c r="F146" i="59"/>
  <c r="E146" i="59"/>
  <c r="G145" i="59"/>
  <c r="F145" i="59"/>
  <c r="E145" i="59"/>
  <c r="E144" i="59"/>
  <c r="G143" i="59"/>
  <c r="E143" i="59"/>
  <c r="D143" i="59"/>
  <c r="G142" i="59"/>
  <c r="F142" i="59"/>
  <c r="D141" i="59"/>
  <c r="G137" i="59"/>
  <c r="F137" i="59"/>
  <c r="E137" i="59"/>
  <c r="D137" i="59"/>
  <c r="D149" i="59" s="1"/>
  <c r="H135" i="59"/>
  <c r="H134" i="59"/>
  <c r="H133" i="59"/>
  <c r="H132" i="59"/>
  <c r="H131" i="59"/>
  <c r="E119" i="59"/>
  <c r="E123" i="59" s="1"/>
  <c r="E127" i="59" s="1"/>
  <c r="H111" i="59"/>
  <c r="G108" i="59"/>
  <c r="G147" i="59" s="1"/>
  <c r="F108" i="59"/>
  <c r="E108" i="59"/>
  <c r="D108" i="59"/>
  <c r="H106" i="59"/>
  <c r="H105" i="59"/>
  <c r="H104" i="59"/>
  <c r="H103" i="59"/>
  <c r="H102" i="59"/>
  <c r="H108" i="59" s="1"/>
  <c r="H147" i="59" s="1"/>
  <c r="G98" i="59"/>
  <c r="G146" i="59" s="1"/>
  <c r="F98" i="59"/>
  <c r="E98" i="59"/>
  <c r="D98" i="59"/>
  <c r="D146" i="59" s="1"/>
  <c r="H96" i="59"/>
  <c r="H95" i="59"/>
  <c r="H94" i="59"/>
  <c r="H93" i="59"/>
  <c r="H92" i="59"/>
  <c r="H91" i="59"/>
  <c r="H90" i="59"/>
  <c r="H89" i="59"/>
  <c r="H88" i="59"/>
  <c r="H87" i="59"/>
  <c r="H86" i="59"/>
  <c r="G82" i="59"/>
  <c r="F82" i="59"/>
  <c r="D82" i="59"/>
  <c r="D145" i="59" s="1"/>
  <c r="H80" i="59"/>
  <c r="H79" i="59"/>
  <c r="H78" i="59"/>
  <c r="H77" i="59"/>
  <c r="H82" i="59" s="1"/>
  <c r="H145" i="59" s="1"/>
  <c r="G74" i="59"/>
  <c r="G144" i="59" s="1"/>
  <c r="F74" i="59"/>
  <c r="F144" i="59" s="1"/>
  <c r="E74" i="59"/>
  <c r="D74" i="59"/>
  <c r="D144" i="59" s="1"/>
  <c r="H72" i="59"/>
  <c r="H71" i="59"/>
  <c r="H70" i="59"/>
  <c r="H69" i="59"/>
  <c r="H74" i="59" s="1"/>
  <c r="H144" i="59" s="1"/>
  <c r="H68" i="59"/>
  <c r="G64" i="59"/>
  <c r="F64" i="59"/>
  <c r="F143" i="59" s="1"/>
  <c r="E64" i="59"/>
  <c r="D64" i="59"/>
  <c r="H62" i="59"/>
  <c r="H61" i="59"/>
  <c r="H60" i="59"/>
  <c r="H59" i="59"/>
  <c r="H58" i="59"/>
  <c r="H57" i="59"/>
  <c r="H56" i="59"/>
  <c r="H55" i="59"/>
  <c r="H54" i="59"/>
  <c r="H53" i="59"/>
  <c r="G49" i="59"/>
  <c r="F49" i="59"/>
  <c r="E49" i="59"/>
  <c r="E142" i="59" s="1"/>
  <c r="D49" i="59"/>
  <c r="D142" i="59" s="1"/>
  <c r="H47" i="59"/>
  <c r="H46" i="59"/>
  <c r="H45" i="59"/>
  <c r="H44" i="59"/>
  <c r="H43" i="59"/>
  <c r="H42" i="59"/>
  <c r="H41" i="59"/>
  <c r="H49" i="59" s="1"/>
  <c r="H142" i="59" s="1"/>
  <c r="H40" i="59"/>
  <c r="G36" i="59"/>
  <c r="G141" i="59" s="1"/>
  <c r="G152" i="59" s="1"/>
  <c r="F36" i="59"/>
  <c r="F141" i="59" s="1"/>
  <c r="F152" i="59" s="1"/>
  <c r="E36" i="59"/>
  <c r="E141" i="59" s="1"/>
  <c r="D36" i="59"/>
  <c r="H34" i="59"/>
  <c r="H33" i="59"/>
  <c r="H32" i="59"/>
  <c r="H31" i="59"/>
  <c r="H30" i="59"/>
  <c r="H29" i="59"/>
  <c r="H28" i="59"/>
  <c r="H27" i="59"/>
  <c r="H26" i="59"/>
  <c r="H25" i="59"/>
  <c r="H24" i="59"/>
  <c r="H23" i="59"/>
  <c r="H22" i="59"/>
  <c r="H21" i="59"/>
  <c r="H18" i="59"/>
  <c r="H150" i="59" s="1"/>
  <c r="G150" i="58"/>
  <c r="F150" i="58"/>
  <c r="E150" i="58"/>
  <c r="D150" i="58"/>
  <c r="G149" i="58"/>
  <c r="F149" i="58"/>
  <c r="E149" i="58"/>
  <c r="D149" i="58"/>
  <c r="G147" i="58"/>
  <c r="E147" i="58"/>
  <c r="D147" i="58"/>
  <c r="E146" i="58"/>
  <c r="D146" i="58"/>
  <c r="G145" i="58"/>
  <c r="F145" i="58"/>
  <c r="E145" i="58"/>
  <c r="G144" i="58"/>
  <c r="D144" i="58"/>
  <c r="G143" i="58"/>
  <c r="D143" i="58"/>
  <c r="F142" i="58"/>
  <c r="E142" i="58"/>
  <c r="G137" i="58"/>
  <c r="F137" i="58"/>
  <c r="E137" i="58"/>
  <c r="D137" i="58"/>
  <c r="H135" i="58"/>
  <c r="H134" i="58"/>
  <c r="H133" i="58"/>
  <c r="H132" i="58"/>
  <c r="H137" i="58" s="1"/>
  <c r="H149" i="58" s="1"/>
  <c r="H131" i="58"/>
  <c r="E127" i="58"/>
  <c r="E123" i="58"/>
  <c r="E119" i="58"/>
  <c r="H111" i="58"/>
  <c r="H148" i="58" s="1"/>
  <c r="G108" i="58"/>
  <c r="F108" i="58"/>
  <c r="F147" i="58" s="1"/>
  <c r="E108" i="58"/>
  <c r="D108" i="58"/>
  <c r="H106" i="58"/>
  <c r="H105" i="58"/>
  <c r="H104" i="58"/>
  <c r="H103" i="58"/>
  <c r="H108" i="58" s="1"/>
  <c r="H147" i="58" s="1"/>
  <c r="H102" i="58"/>
  <c r="G98" i="58"/>
  <c r="G146" i="58" s="1"/>
  <c r="F98" i="58"/>
  <c r="F146" i="58" s="1"/>
  <c r="E98" i="58"/>
  <c r="D98" i="58"/>
  <c r="H96" i="58"/>
  <c r="H95" i="58"/>
  <c r="H94" i="58"/>
  <c r="H93" i="58"/>
  <c r="H92" i="58"/>
  <c r="H91" i="58"/>
  <c r="H90" i="58"/>
  <c r="H89" i="58"/>
  <c r="H88" i="58"/>
  <c r="H98" i="58" s="1"/>
  <c r="H146" i="58" s="1"/>
  <c r="H87" i="58"/>
  <c r="H86" i="58"/>
  <c r="G82" i="58"/>
  <c r="F82" i="58"/>
  <c r="D82" i="58"/>
  <c r="D145" i="58" s="1"/>
  <c r="H80" i="58"/>
  <c r="H79" i="58"/>
  <c r="H82" i="58" s="1"/>
  <c r="H145" i="58" s="1"/>
  <c r="H78" i="58"/>
  <c r="H77" i="58"/>
  <c r="G74" i="58"/>
  <c r="F74" i="58"/>
  <c r="F144" i="58" s="1"/>
  <c r="E74" i="58"/>
  <c r="E144" i="58" s="1"/>
  <c r="D74" i="58"/>
  <c r="H72" i="58"/>
  <c r="H71" i="58"/>
  <c r="H70" i="58"/>
  <c r="H69" i="58"/>
  <c r="H74" i="58" s="1"/>
  <c r="H144" i="58" s="1"/>
  <c r="H68" i="58"/>
  <c r="G64" i="58"/>
  <c r="F64" i="58"/>
  <c r="F143" i="58" s="1"/>
  <c r="E64" i="58"/>
  <c r="E143" i="58" s="1"/>
  <c r="D64" i="58"/>
  <c r="H62" i="58"/>
  <c r="H61" i="58"/>
  <c r="H60" i="58"/>
  <c r="H59" i="58"/>
  <c r="H58" i="58"/>
  <c r="H57" i="58"/>
  <c r="H56" i="58"/>
  <c r="H55" i="58"/>
  <c r="H54" i="58"/>
  <c r="H53" i="58"/>
  <c r="G49" i="58"/>
  <c r="G142" i="58" s="1"/>
  <c r="F49" i="58"/>
  <c r="E49" i="58"/>
  <c r="D49" i="58"/>
  <c r="D142" i="58" s="1"/>
  <c r="H47" i="58"/>
  <c r="H46" i="58"/>
  <c r="H45" i="58"/>
  <c r="H44" i="58"/>
  <c r="H43" i="58"/>
  <c r="H42" i="58"/>
  <c r="H41" i="58"/>
  <c r="H40" i="58"/>
  <c r="G36" i="58"/>
  <c r="G141" i="58" s="1"/>
  <c r="G152" i="58" s="1"/>
  <c r="F36" i="58"/>
  <c r="F141" i="58" s="1"/>
  <c r="F152" i="58" s="1"/>
  <c r="E36" i="58"/>
  <c r="E141" i="58" s="1"/>
  <c r="D36" i="58"/>
  <c r="D141" i="58" s="1"/>
  <c r="D152" i="58" s="1"/>
  <c r="H34" i="58"/>
  <c r="H33" i="58"/>
  <c r="H32" i="58"/>
  <c r="H31" i="58"/>
  <c r="H30" i="58"/>
  <c r="H29" i="58"/>
  <c r="H28" i="58"/>
  <c r="H27" i="58"/>
  <c r="H26" i="58"/>
  <c r="H25" i="58"/>
  <c r="H24" i="58"/>
  <c r="H23" i="58"/>
  <c r="H22" i="58"/>
  <c r="H21" i="58"/>
  <c r="H36" i="58" s="1"/>
  <c r="H141" i="58" s="1"/>
  <c r="H18" i="58"/>
  <c r="H150" i="58" s="1"/>
  <c r="G150" i="57"/>
  <c r="F150" i="57"/>
  <c r="E150" i="57"/>
  <c r="D150" i="57"/>
  <c r="F149" i="57"/>
  <c r="E149" i="57"/>
  <c r="D149" i="57"/>
  <c r="G147" i="57"/>
  <c r="F147" i="57"/>
  <c r="D147" i="57"/>
  <c r="D146" i="57"/>
  <c r="F145" i="57"/>
  <c r="E145" i="57"/>
  <c r="F144" i="57"/>
  <c r="G143" i="57"/>
  <c r="F143" i="57"/>
  <c r="E142" i="57"/>
  <c r="D142" i="57"/>
  <c r="G137" i="57"/>
  <c r="G149" i="57" s="1"/>
  <c r="F137" i="57"/>
  <c r="E137" i="57"/>
  <c r="D137" i="57"/>
  <c r="H135" i="57"/>
  <c r="H134" i="57"/>
  <c r="H133" i="57"/>
  <c r="H132" i="57"/>
  <c r="H131" i="57"/>
  <c r="H137" i="57" s="1"/>
  <c r="H149" i="57" s="1"/>
  <c r="E127" i="57"/>
  <c r="E123" i="57"/>
  <c r="E119" i="57"/>
  <c r="H111" i="57"/>
  <c r="H148" i="57" s="1"/>
  <c r="G108" i="57"/>
  <c r="F108" i="57"/>
  <c r="E108" i="57"/>
  <c r="E147" i="57" s="1"/>
  <c r="D108" i="57"/>
  <c r="H106" i="57"/>
  <c r="H105" i="57"/>
  <c r="H104" i="57"/>
  <c r="H103" i="57"/>
  <c r="H108" i="57" s="1"/>
  <c r="H147" i="57" s="1"/>
  <c r="H102" i="57"/>
  <c r="G98" i="57"/>
  <c r="G146" i="57" s="1"/>
  <c r="F98" i="57"/>
  <c r="F146" i="57" s="1"/>
  <c r="E98" i="57"/>
  <c r="E146" i="57" s="1"/>
  <c r="D98" i="57"/>
  <c r="H96" i="57"/>
  <c r="H95" i="57"/>
  <c r="H94" i="57"/>
  <c r="H93" i="57"/>
  <c r="H92" i="57"/>
  <c r="H91" i="57"/>
  <c r="H90" i="57"/>
  <c r="H89" i="57"/>
  <c r="H88" i="57"/>
  <c r="H87" i="57"/>
  <c r="H86" i="57"/>
  <c r="G82" i="57"/>
  <c r="G145" i="57" s="1"/>
  <c r="F82" i="57"/>
  <c r="D82" i="57"/>
  <c r="D145" i="57" s="1"/>
  <c r="H80" i="57"/>
  <c r="H79" i="57"/>
  <c r="H78" i="57"/>
  <c r="H77" i="57"/>
  <c r="H82" i="57" s="1"/>
  <c r="H145" i="57" s="1"/>
  <c r="G74" i="57"/>
  <c r="G144" i="57" s="1"/>
  <c r="F74" i="57"/>
  <c r="E74" i="57"/>
  <c r="E144" i="57" s="1"/>
  <c r="D74" i="57"/>
  <c r="D144" i="57" s="1"/>
  <c r="H72" i="57"/>
  <c r="H71" i="57"/>
  <c r="H70" i="57"/>
  <c r="H69" i="57"/>
  <c r="H68" i="57"/>
  <c r="H74" i="57" s="1"/>
  <c r="H144" i="57" s="1"/>
  <c r="G64" i="57"/>
  <c r="F64" i="57"/>
  <c r="E64" i="57"/>
  <c r="E143" i="57" s="1"/>
  <c r="D64" i="57"/>
  <c r="D143" i="57" s="1"/>
  <c r="H62" i="57"/>
  <c r="H61" i="57"/>
  <c r="H60" i="57"/>
  <c r="H59" i="57"/>
  <c r="H58" i="57"/>
  <c r="H57" i="57"/>
  <c r="H56" i="57"/>
  <c r="H55" i="57"/>
  <c r="H64" i="57" s="1"/>
  <c r="H143" i="57" s="1"/>
  <c r="H54" i="57"/>
  <c r="H53" i="57"/>
  <c r="G49" i="57"/>
  <c r="G142" i="57" s="1"/>
  <c r="F49" i="57"/>
  <c r="F142" i="57" s="1"/>
  <c r="E49" i="57"/>
  <c r="D49" i="57"/>
  <c r="H47" i="57"/>
  <c r="H46" i="57"/>
  <c r="H45" i="57"/>
  <c r="H44" i="57"/>
  <c r="H49" i="57" s="1"/>
  <c r="H142" i="57" s="1"/>
  <c r="H43" i="57"/>
  <c r="H42" i="57"/>
  <c r="H41" i="57"/>
  <c r="H40" i="57"/>
  <c r="G36" i="57"/>
  <c r="G141" i="57" s="1"/>
  <c r="G152" i="57" s="1"/>
  <c r="F36" i="57"/>
  <c r="F141" i="57" s="1"/>
  <c r="E36" i="57"/>
  <c r="E141" i="57" s="1"/>
  <c r="E152" i="57" s="1"/>
  <c r="D36" i="57"/>
  <c r="D141" i="57" s="1"/>
  <c r="D152" i="57" s="1"/>
  <c r="H34" i="57"/>
  <c r="H33" i="57"/>
  <c r="H32" i="57"/>
  <c r="H31" i="57"/>
  <c r="H30" i="57"/>
  <c r="H29" i="57"/>
  <c r="H28" i="57"/>
  <c r="H27" i="57"/>
  <c r="H26" i="57"/>
  <c r="H25" i="57"/>
  <c r="H24" i="57"/>
  <c r="H23" i="57"/>
  <c r="H36" i="57" s="1"/>
  <c r="H141" i="57" s="1"/>
  <c r="H22" i="57"/>
  <c r="H21" i="57"/>
  <c r="H18" i="57"/>
  <c r="H150" i="57" s="1"/>
  <c r="H150" i="56"/>
  <c r="G150" i="56"/>
  <c r="F150" i="56"/>
  <c r="E150" i="56"/>
  <c r="D150" i="56"/>
  <c r="E149" i="56"/>
  <c r="D149" i="56"/>
  <c r="F147" i="56"/>
  <c r="F146" i="56"/>
  <c r="E145" i="56"/>
  <c r="D145" i="56"/>
  <c r="E144" i="56"/>
  <c r="G143" i="56"/>
  <c r="G142" i="56"/>
  <c r="D142" i="56"/>
  <c r="G141" i="56"/>
  <c r="D141" i="56"/>
  <c r="G137" i="56"/>
  <c r="G149" i="56" s="1"/>
  <c r="F137" i="56"/>
  <c r="F149" i="56" s="1"/>
  <c r="E137" i="56"/>
  <c r="D137" i="56"/>
  <c r="H135" i="56"/>
  <c r="H134" i="56"/>
  <c r="H133" i="56"/>
  <c r="H132" i="56"/>
  <c r="H131" i="56"/>
  <c r="E119" i="56"/>
  <c r="H111" i="56"/>
  <c r="H148" i="56" s="1"/>
  <c r="G108" i="56"/>
  <c r="G147" i="56" s="1"/>
  <c r="F108" i="56"/>
  <c r="E108" i="56"/>
  <c r="E147" i="56" s="1"/>
  <c r="D108" i="56"/>
  <c r="D147" i="56" s="1"/>
  <c r="H106" i="56"/>
  <c r="H105" i="56"/>
  <c r="H104" i="56"/>
  <c r="H103" i="56"/>
  <c r="H108" i="56" s="1"/>
  <c r="H147" i="56" s="1"/>
  <c r="H102" i="56"/>
  <c r="G98" i="56"/>
  <c r="G146" i="56" s="1"/>
  <c r="F98" i="56"/>
  <c r="E98" i="56"/>
  <c r="E146" i="56" s="1"/>
  <c r="D98" i="56"/>
  <c r="D146" i="56" s="1"/>
  <c r="H96" i="56"/>
  <c r="H95" i="56"/>
  <c r="H94" i="56"/>
  <c r="H93" i="56"/>
  <c r="H92" i="56"/>
  <c r="H91" i="56"/>
  <c r="H90" i="56"/>
  <c r="H89" i="56"/>
  <c r="H88" i="56"/>
  <c r="H87" i="56"/>
  <c r="H86" i="56"/>
  <c r="G82" i="56"/>
  <c r="G145" i="56" s="1"/>
  <c r="F82" i="56"/>
  <c r="F145" i="56" s="1"/>
  <c r="D82" i="56"/>
  <c r="H80" i="56"/>
  <c r="H79" i="56"/>
  <c r="H78" i="56"/>
  <c r="H77" i="56"/>
  <c r="G74" i="56"/>
  <c r="G144" i="56" s="1"/>
  <c r="F74" i="56"/>
  <c r="F144" i="56" s="1"/>
  <c r="E74" i="56"/>
  <c r="D74" i="56"/>
  <c r="D144" i="56" s="1"/>
  <c r="H72" i="56"/>
  <c r="H71" i="56"/>
  <c r="H70" i="56"/>
  <c r="H69" i="56"/>
  <c r="H68" i="56"/>
  <c r="H74" i="56" s="1"/>
  <c r="H144" i="56" s="1"/>
  <c r="G64" i="56"/>
  <c r="F64" i="56"/>
  <c r="F143" i="56" s="1"/>
  <c r="E64" i="56"/>
  <c r="E143" i="56" s="1"/>
  <c r="D64" i="56"/>
  <c r="D143" i="56" s="1"/>
  <c r="H62" i="56"/>
  <c r="H61" i="56"/>
  <c r="H60" i="56"/>
  <c r="H59" i="56"/>
  <c r="H58" i="56"/>
  <c r="H57" i="56"/>
  <c r="H56" i="56"/>
  <c r="H55" i="56"/>
  <c r="H54" i="56"/>
  <c r="H53" i="56"/>
  <c r="G49" i="56"/>
  <c r="F49" i="56"/>
  <c r="F142" i="56" s="1"/>
  <c r="E49" i="56"/>
  <c r="E142" i="56" s="1"/>
  <c r="D49" i="56"/>
  <c r="H47" i="56"/>
  <c r="H46" i="56"/>
  <c r="H45" i="56"/>
  <c r="H44" i="56"/>
  <c r="H43" i="56"/>
  <c r="H42" i="56"/>
  <c r="H41" i="56"/>
  <c r="H49" i="56" s="1"/>
  <c r="H142" i="56" s="1"/>
  <c r="H40" i="56"/>
  <c r="G36" i="56"/>
  <c r="F36" i="56"/>
  <c r="F141" i="56" s="1"/>
  <c r="F152" i="56" s="1"/>
  <c r="E36" i="56"/>
  <c r="E141" i="56" s="1"/>
  <c r="D36" i="56"/>
  <c r="H34" i="56"/>
  <c r="H33" i="56"/>
  <c r="H32" i="56"/>
  <c r="H31" i="56"/>
  <c r="H30" i="56"/>
  <c r="H29" i="56"/>
  <c r="H28" i="56"/>
  <c r="H27" i="56"/>
  <c r="H26" i="56"/>
  <c r="H25" i="56"/>
  <c r="H24" i="56"/>
  <c r="H23" i="56"/>
  <c r="H22" i="56"/>
  <c r="H21" i="56"/>
  <c r="H18" i="56"/>
  <c r="H150" i="55"/>
  <c r="G150" i="55"/>
  <c r="F150" i="55"/>
  <c r="E150" i="55"/>
  <c r="D150" i="55"/>
  <c r="E149" i="55"/>
  <c r="G147" i="55"/>
  <c r="F147" i="55"/>
  <c r="E146" i="55"/>
  <c r="E145" i="55"/>
  <c r="G144" i="55"/>
  <c r="F144" i="55"/>
  <c r="F141" i="55"/>
  <c r="E141" i="55"/>
  <c r="G137" i="55"/>
  <c r="G149" i="55" s="1"/>
  <c r="F137" i="55"/>
  <c r="F149" i="55" s="1"/>
  <c r="E137" i="55"/>
  <c r="D137" i="55"/>
  <c r="D149" i="55" s="1"/>
  <c r="H135" i="55"/>
  <c r="H134" i="55"/>
  <c r="H133" i="55"/>
  <c r="H132" i="55"/>
  <c r="H131" i="55"/>
  <c r="H137" i="55" s="1"/>
  <c r="H149" i="55" s="1"/>
  <c r="E119" i="55"/>
  <c r="E123" i="55" s="1"/>
  <c r="E127" i="55" s="1"/>
  <c r="H111" i="55"/>
  <c r="H148" i="55" s="1"/>
  <c r="G108" i="55"/>
  <c r="F108" i="55"/>
  <c r="D108" i="55"/>
  <c r="D147" i="55" s="1"/>
  <c r="H106" i="55"/>
  <c r="H105" i="55"/>
  <c r="H104" i="55"/>
  <c r="H103" i="55"/>
  <c r="D102" i="55"/>
  <c r="E102" i="55" s="1"/>
  <c r="G98" i="55"/>
  <c r="G146" i="55" s="1"/>
  <c r="F98" i="55"/>
  <c r="F146" i="55" s="1"/>
  <c r="E98" i="55"/>
  <c r="D98" i="55"/>
  <c r="D146" i="55" s="1"/>
  <c r="H96" i="55"/>
  <c r="H95" i="55"/>
  <c r="H94" i="55"/>
  <c r="H93" i="55"/>
  <c r="H92" i="55"/>
  <c r="H91" i="55"/>
  <c r="H90" i="55"/>
  <c r="H98" i="55" s="1"/>
  <c r="H146" i="55" s="1"/>
  <c r="H89" i="55"/>
  <c r="H88" i="55"/>
  <c r="H87" i="55"/>
  <c r="H86" i="55"/>
  <c r="H82" i="55"/>
  <c r="H145" i="55" s="1"/>
  <c r="G82" i="55"/>
  <c r="G145" i="55" s="1"/>
  <c r="F82" i="55"/>
  <c r="F145" i="55" s="1"/>
  <c r="D82" i="55"/>
  <c r="D145" i="55" s="1"/>
  <c r="H80" i="55"/>
  <c r="H79" i="55"/>
  <c r="H78" i="55"/>
  <c r="H77" i="55"/>
  <c r="G74" i="55"/>
  <c r="F74" i="55"/>
  <c r="E74" i="55"/>
  <c r="E144" i="55" s="1"/>
  <c r="D74" i="55"/>
  <c r="D144" i="55" s="1"/>
  <c r="H72" i="55"/>
  <c r="H71" i="55"/>
  <c r="H70" i="55"/>
  <c r="H69" i="55"/>
  <c r="H74" i="55" s="1"/>
  <c r="H144" i="55" s="1"/>
  <c r="H68" i="55"/>
  <c r="F64" i="55"/>
  <c r="F143" i="55" s="1"/>
  <c r="H62" i="55"/>
  <c r="H61" i="55"/>
  <c r="H60" i="55"/>
  <c r="H59" i="55"/>
  <c r="H58" i="55"/>
  <c r="H57" i="55"/>
  <c r="H56" i="55"/>
  <c r="H55" i="55"/>
  <c r="H54" i="55"/>
  <c r="G53" i="55"/>
  <c r="G64" i="55" s="1"/>
  <c r="G143" i="55" s="1"/>
  <c r="E53" i="55"/>
  <c r="E64" i="55" s="1"/>
  <c r="E143" i="55" s="1"/>
  <c r="D53" i="55"/>
  <c r="D64" i="55" s="1"/>
  <c r="D143" i="55" s="1"/>
  <c r="G49" i="55"/>
  <c r="G142" i="55" s="1"/>
  <c r="F49" i="55"/>
  <c r="F142" i="55" s="1"/>
  <c r="D49" i="55"/>
  <c r="D142" i="55" s="1"/>
  <c r="H47" i="55"/>
  <c r="H46" i="55"/>
  <c r="H45" i="55"/>
  <c r="H44" i="55"/>
  <c r="H43" i="55"/>
  <c r="E42" i="55"/>
  <c r="H42" i="55" s="1"/>
  <c r="H41" i="55"/>
  <c r="H49" i="55" s="1"/>
  <c r="H142" i="55" s="1"/>
  <c r="H40" i="55"/>
  <c r="G36" i="55"/>
  <c r="G141" i="55" s="1"/>
  <c r="F36" i="55"/>
  <c r="E36" i="55"/>
  <c r="D36" i="55"/>
  <c r="D141" i="55" s="1"/>
  <c r="H34" i="55"/>
  <c r="H33" i="55"/>
  <c r="H32" i="55"/>
  <c r="H31" i="55"/>
  <c r="H30" i="55"/>
  <c r="H29" i="55"/>
  <c r="H28" i="55"/>
  <c r="H27" i="55"/>
  <c r="H26" i="55"/>
  <c r="H25" i="55"/>
  <c r="H24" i="55"/>
  <c r="H23" i="55"/>
  <c r="H22" i="55"/>
  <c r="H21" i="55"/>
  <c r="H18" i="55"/>
  <c r="G150" i="54"/>
  <c r="F150" i="54"/>
  <c r="E150" i="54"/>
  <c r="D150" i="54"/>
  <c r="G149" i="54"/>
  <c r="F149" i="54"/>
  <c r="E147" i="54"/>
  <c r="E146" i="54"/>
  <c r="G145" i="54"/>
  <c r="E145" i="54"/>
  <c r="G144" i="54"/>
  <c r="D144" i="54"/>
  <c r="D143" i="54"/>
  <c r="F142" i="54"/>
  <c r="E142" i="54"/>
  <c r="F141" i="54"/>
  <c r="G137" i="54"/>
  <c r="F137" i="54"/>
  <c r="E137" i="54"/>
  <c r="E149" i="54" s="1"/>
  <c r="D137" i="54"/>
  <c r="D149" i="54" s="1"/>
  <c r="H135" i="54"/>
  <c r="H134" i="54"/>
  <c r="H133" i="54"/>
  <c r="H132" i="54"/>
  <c r="H137" i="54" s="1"/>
  <c r="H149" i="54" s="1"/>
  <c r="H131" i="54"/>
  <c r="E119" i="54"/>
  <c r="H111" i="54"/>
  <c r="H148" i="54" s="1"/>
  <c r="G108" i="54"/>
  <c r="G147" i="54" s="1"/>
  <c r="F108" i="54"/>
  <c r="F147" i="54" s="1"/>
  <c r="E108" i="54"/>
  <c r="D108" i="54"/>
  <c r="D147" i="54" s="1"/>
  <c r="H106" i="54"/>
  <c r="H105" i="54"/>
  <c r="H104" i="54"/>
  <c r="H103" i="54"/>
  <c r="H102" i="54"/>
  <c r="H108" i="54" s="1"/>
  <c r="H147" i="54" s="1"/>
  <c r="G98" i="54"/>
  <c r="G146" i="54" s="1"/>
  <c r="F98" i="54"/>
  <c r="F146" i="54" s="1"/>
  <c r="E98" i="54"/>
  <c r="D98" i="54"/>
  <c r="D146" i="54" s="1"/>
  <c r="H96" i="54"/>
  <c r="H95" i="54"/>
  <c r="H94" i="54"/>
  <c r="H93" i="54"/>
  <c r="H92" i="54"/>
  <c r="H91" i="54"/>
  <c r="H90" i="54"/>
  <c r="H89" i="54"/>
  <c r="H88" i="54"/>
  <c r="H87" i="54"/>
  <c r="H86" i="54"/>
  <c r="G82" i="54"/>
  <c r="F82" i="54"/>
  <c r="F145" i="54" s="1"/>
  <c r="D82" i="54"/>
  <c r="D145" i="54" s="1"/>
  <c r="H80" i="54"/>
  <c r="H79" i="54"/>
  <c r="H78" i="54"/>
  <c r="H77" i="54"/>
  <c r="H82" i="54" s="1"/>
  <c r="H145" i="54" s="1"/>
  <c r="G74" i="54"/>
  <c r="F74" i="54"/>
  <c r="F144" i="54" s="1"/>
  <c r="E74" i="54"/>
  <c r="E144" i="54" s="1"/>
  <c r="D74" i="54"/>
  <c r="H72" i="54"/>
  <c r="H71" i="54"/>
  <c r="H70" i="54"/>
  <c r="H69" i="54"/>
  <c r="H68" i="54"/>
  <c r="H74" i="54" s="1"/>
  <c r="H144" i="54" s="1"/>
  <c r="G64" i="54"/>
  <c r="G143" i="54" s="1"/>
  <c r="F64" i="54"/>
  <c r="F143" i="54" s="1"/>
  <c r="E64" i="54"/>
  <c r="E143" i="54" s="1"/>
  <c r="E152" i="54" s="1"/>
  <c r="D64" i="54"/>
  <c r="H62" i="54"/>
  <c r="H61" i="54"/>
  <c r="H60" i="54"/>
  <c r="H59" i="54"/>
  <c r="H64" i="54" s="1"/>
  <c r="H143" i="54" s="1"/>
  <c r="H58" i="54"/>
  <c r="H57" i="54"/>
  <c r="H56" i="54"/>
  <c r="H55" i="54"/>
  <c r="H54" i="54"/>
  <c r="H53" i="54"/>
  <c r="G49" i="54"/>
  <c r="G142" i="54" s="1"/>
  <c r="F49" i="54"/>
  <c r="E49" i="54"/>
  <c r="D49" i="54"/>
  <c r="D142" i="54" s="1"/>
  <c r="H47" i="54"/>
  <c r="H46" i="54"/>
  <c r="H45" i="54"/>
  <c r="H44" i="54"/>
  <c r="H43" i="54"/>
  <c r="H42" i="54"/>
  <c r="H41" i="54"/>
  <c r="H40" i="54"/>
  <c r="G36" i="54"/>
  <c r="G141" i="54" s="1"/>
  <c r="F36" i="54"/>
  <c r="E36" i="54"/>
  <c r="E141" i="54" s="1"/>
  <c r="D36" i="54"/>
  <c r="D141" i="54" s="1"/>
  <c r="H34" i="54"/>
  <c r="H33" i="54"/>
  <c r="H32" i="54"/>
  <c r="H31" i="54"/>
  <c r="H30" i="54"/>
  <c r="H29" i="54"/>
  <c r="H28" i="54"/>
  <c r="H27" i="54"/>
  <c r="H26" i="54"/>
  <c r="H25" i="54"/>
  <c r="H24" i="54"/>
  <c r="H23" i="54"/>
  <c r="H22" i="54"/>
  <c r="H21" i="54"/>
  <c r="H36" i="54" s="1"/>
  <c r="H141" i="54" s="1"/>
  <c r="H18" i="54"/>
  <c r="H150" i="54" s="1"/>
  <c r="G150" i="52"/>
  <c r="F150" i="52"/>
  <c r="E150" i="52"/>
  <c r="D150" i="52"/>
  <c r="G149" i="52"/>
  <c r="D149" i="52"/>
  <c r="H148" i="52"/>
  <c r="G146" i="52"/>
  <c r="F146" i="52"/>
  <c r="G145" i="52"/>
  <c r="E145" i="52"/>
  <c r="D145" i="52"/>
  <c r="D144" i="52"/>
  <c r="F143" i="52"/>
  <c r="F142" i="52"/>
  <c r="G137" i="52"/>
  <c r="F137" i="52"/>
  <c r="F149" i="52" s="1"/>
  <c r="E137" i="52"/>
  <c r="E149" i="52" s="1"/>
  <c r="D137" i="52"/>
  <c r="H135" i="52"/>
  <c r="H134" i="52"/>
  <c r="H133" i="52"/>
  <c r="H132" i="52"/>
  <c r="H137" i="52" s="1"/>
  <c r="H149" i="52" s="1"/>
  <c r="H131" i="52"/>
  <c r="E123" i="52"/>
  <c r="E127" i="52" s="1"/>
  <c r="E119" i="52"/>
  <c r="E114" i="52"/>
  <c r="H111" i="52"/>
  <c r="G108" i="52"/>
  <c r="G147" i="52" s="1"/>
  <c r="F108" i="52"/>
  <c r="F147" i="52" s="1"/>
  <c r="H106" i="52"/>
  <c r="H105" i="52"/>
  <c r="H104" i="52"/>
  <c r="E103" i="52"/>
  <c r="H103" i="52" s="1"/>
  <c r="D102" i="52"/>
  <c r="D108" i="52" s="1"/>
  <c r="D147" i="52" s="1"/>
  <c r="G98" i="52"/>
  <c r="F98" i="52"/>
  <c r="D98" i="52"/>
  <c r="D146" i="52" s="1"/>
  <c r="H96" i="52"/>
  <c r="H95" i="52"/>
  <c r="H94" i="52"/>
  <c r="H93" i="52"/>
  <c r="E93" i="52"/>
  <c r="H92" i="52"/>
  <c r="E92" i="52"/>
  <c r="H91" i="52"/>
  <c r="E91" i="52"/>
  <c r="H90" i="52"/>
  <c r="H89" i="52"/>
  <c r="H88" i="52"/>
  <c r="E88" i="52"/>
  <c r="H87" i="52"/>
  <c r="E86" i="52"/>
  <c r="G82" i="52"/>
  <c r="F82" i="52"/>
  <c r="F145" i="52" s="1"/>
  <c r="D82" i="52"/>
  <c r="H80" i="52"/>
  <c r="H79" i="52"/>
  <c r="H78" i="52"/>
  <c r="H77" i="52"/>
  <c r="H82" i="52" s="1"/>
  <c r="H145" i="52" s="1"/>
  <c r="G74" i="52"/>
  <c r="G144" i="52" s="1"/>
  <c r="F74" i="52"/>
  <c r="F144" i="52" s="1"/>
  <c r="E74" i="52"/>
  <c r="E144" i="52" s="1"/>
  <c r="D74" i="52"/>
  <c r="H72" i="52"/>
  <c r="H71" i="52"/>
  <c r="H70" i="52"/>
  <c r="H69" i="52"/>
  <c r="H68" i="52"/>
  <c r="H74" i="52" s="1"/>
  <c r="H144" i="52" s="1"/>
  <c r="F64" i="52"/>
  <c r="E64" i="52"/>
  <c r="E143" i="52" s="1"/>
  <c r="H62" i="52"/>
  <c r="H61" i="52"/>
  <c r="H60" i="52"/>
  <c r="H59" i="52"/>
  <c r="H58" i="52"/>
  <c r="H57" i="52"/>
  <c r="H56" i="52"/>
  <c r="H55" i="52"/>
  <c r="H54" i="52"/>
  <c r="G53" i="52"/>
  <c r="G64" i="52" s="1"/>
  <c r="G143" i="52" s="1"/>
  <c r="D53" i="52"/>
  <c r="G49" i="52"/>
  <c r="G142" i="52" s="1"/>
  <c r="F49" i="52"/>
  <c r="D49" i="52"/>
  <c r="D142" i="52" s="1"/>
  <c r="H47" i="52"/>
  <c r="H46" i="52"/>
  <c r="H45" i="52"/>
  <c r="H44" i="52"/>
  <c r="H43" i="52"/>
  <c r="E43" i="52"/>
  <c r="E42" i="52"/>
  <c r="H42" i="52" s="1"/>
  <c r="E41" i="52"/>
  <c r="H41" i="52" s="1"/>
  <c r="H40" i="52"/>
  <c r="E40" i="52"/>
  <c r="E49" i="52" s="1"/>
  <c r="E142" i="52" s="1"/>
  <c r="G36" i="52"/>
  <c r="G141" i="52" s="1"/>
  <c r="F36" i="52"/>
  <c r="F141" i="52" s="1"/>
  <c r="F152" i="52" s="1"/>
  <c r="D36" i="52"/>
  <c r="D141" i="52" s="1"/>
  <c r="H34" i="52"/>
  <c r="H33" i="52"/>
  <c r="H32" i="52"/>
  <c r="H31" i="52"/>
  <c r="H30" i="52"/>
  <c r="E29" i="52"/>
  <c r="H29" i="52" s="1"/>
  <c r="H28" i="52"/>
  <c r="E27" i="52"/>
  <c r="H27" i="52" s="1"/>
  <c r="H26" i="52"/>
  <c r="H25" i="52"/>
  <c r="H24" i="52"/>
  <c r="H23" i="52"/>
  <c r="H22" i="52"/>
  <c r="E22" i="52"/>
  <c r="E21" i="52"/>
  <c r="H21" i="52" s="1"/>
  <c r="H18" i="52"/>
  <c r="H150" i="52" s="1"/>
  <c r="G150" i="51"/>
  <c r="F150" i="51"/>
  <c r="E150" i="51"/>
  <c r="D150" i="51"/>
  <c r="F149" i="51"/>
  <c r="G147" i="51"/>
  <c r="D147" i="51"/>
  <c r="D146" i="51"/>
  <c r="F145" i="51"/>
  <c r="E145" i="51"/>
  <c r="F144" i="51"/>
  <c r="E142" i="51"/>
  <c r="G137" i="51"/>
  <c r="G149" i="51" s="1"/>
  <c r="F137" i="51"/>
  <c r="E137" i="51"/>
  <c r="E149" i="51" s="1"/>
  <c r="D137" i="51"/>
  <c r="D149" i="51" s="1"/>
  <c r="H135" i="51"/>
  <c r="H134" i="51"/>
  <c r="H133" i="51"/>
  <c r="H132" i="51"/>
  <c r="H131" i="51"/>
  <c r="E119" i="51"/>
  <c r="E123" i="51" s="1"/>
  <c r="E127" i="51" s="1"/>
  <c r="H111" i="51"/>
  <c r="H148" i="51" s="1"/>
  <c r="G108" i="51"/>
  <c r="F108" i="51"/>
  <c r="F147" i="51" s="1"/>
  <c r="E108" i="51"/>
  <c r="E147" i="51" s="1"/>
  <c r="D108" i="51"/>
  <c r="H106" i="51"/>
  <c r="H105" i="51"/>
  <c r="H104" i="51"/>
  <c r="H103" i="51"/>
  <c r="H108" i="51" s="1"/>
  <c r="H147" i="51" s="1"/>
  <c r="H102" i="51"/>
  <c r="G98" i="51"/>
  <c r="G146" i="51" s="1"/>
  <c r="F98" i="51"/>
  <c r="F146" i="51" s="1"/>
  <c r="E98" i="51"/>
  <c r="E146" i="51" s="1"/>
  <c r="D98" i="51"/>
  <c r="H96" i="51"/>
  <c r="H95" i="51"/>
  <c r="H94" i="51"/>
  <c r="H93" i="51"/>
  <c r="H92" i="51"/>
  <c r="H91" i="51"/>
  <c r="H90" i="51"/>
  <c r="H89" i="51"/>
  <c r="H88" i="51"/>
  <c r="H87" i="51"/>
  <c r="H86" i="51"/>
  <c r="H98" i="51" s="1"/>
  <c r="H146" i="51" s="1"/>
  <c r="G82" i="51"/>
  <c r="G145" i="51" s="1"/>
  <c r="F82" i="51"/>
  <c r="D82" i="51"/>
  <c r="D145" i="51" s="1"/>
  <c r="H80" i="51"/>
  <c r="H79" i="51"/>
  <c r="H78" i="51"/>
  <c r="H77" i="51"/>
  <c r="H82" i="51" s="1"/>
  <c r="H145" i="51" s="1"/>
  <c r="G74" i="51"/>
  <c r="G144" i="51" s="1"/>
  <c r="F74" i="51"/>
  <c r="E74" i="51"/>
  <c r="E144" i="51" s="1"/>
  <c r="D74" i="51"/>
  <c r="D144" i="51" s="1"/>
  <c r="H72" i="51"/>
  <c r="H71" i="51"/>
  <c r="H70" i="51"/>
  <c r="H69" i="51"/>
  <c r="H68" i="51"/>
  <c r="H74" i="51" s="1"/>
  <c r="H144" i="51" s="1"/>
  <c r="G64" i="51"/>
  <c r="G143" i="51" s="1"/>
  <c r="F64" i="51"/>
  <c r="F143" i="51" s="1"/>
  <c r="E64" i="51"/>
  <c r="E143" i="51" s="1"/>
  <c r="D64" i="51"/>
  <c r="D143" i="51" s="1"/>
  <c r="H62" i="51"/>
  <c r="H61" i="51"/>
  <c r="H60" i="51"/>
  <c r="H59" i="51"/>
  <c r="H58" i="51"/>
  <c r="H57" i="51"/>
  <c r="H56" i="51"/>
  <c r="H55" i="51"/>
  <c r="H54" i="51"/>
  <c r="H53" i="51"/>
  <c r="G49" i="51"/>
  <c r="G142" i="51" s="1"/>
  <c r="F49" i="51"/>
  <c r="F142" i="51" s="1"/>
  <c r="E49" i="51"/>
  <c r="D49" i="51"/>
  <c r="D142" i="51" s="1"/>
  <c r="H47" i="51"/>
  <c r="H46" i="51"/>
  <c r="H45" i="51"/>
  <c r="H44" i="51"/>
  <c r="H49" i="51" s="1"/>
  <c r="H142" i="51" s="1"/>
  <c r="H43" i="51"/>
  <c r="H42" i="51"/>
  <c r="H41" i="51"/>
  <c r="H40" i="51"/>
  <c r="G36" i="51"/>
  <c r="G141" i="51" s="1"/>
  <c r="F36" i="51"/>
  <c r="F141" i="51" s="1"/>
  <c r="E36" i="51"/>
  <c r="E141" i="51" s="1"/>
  <c r="E152" i="51" s="1"/>
  <c r="D36" i="51"/>
  <c r="D141" i="51" s="1"/>
  <c r="H34" i="51"/>
  <c r="H33" i="51"/>
  <c r="H32" i="51"/>
  <c r="H31" i="51"/>
  <c r="H30" i="51"/>
  <c r="H29" i="51"/>
  <c r="H28" i="51"/>
  <c r="H27" i="51"/>
  <c r="H26" i="51"/>
  <c r="H25" i="51"/>
  <c r="H24" i="51"/>
  <c r="H23" i="51"/>
  <c r="H36" i="51" s="1"/>
  <c r="H141" i="51" s="1"/>
  <c r="H22" i="51"/>
  <c r="H21" i="51"/>
  <c r="H18" i="51"/>
  <c r="H150" i="51" s="1"/>
  <c r="G150" i="50"/>
  <c r="F150" i="50"/>
  <c r="E150" i="50"/>
  <c r="D150" i="50"/>
  <c r="E149" i="50"/>
  <c r="F147" i="50"/>
  <c r="E145" i="50"/>
  <c r="E144" i="50"/>
  <c r="G143" i="50"/>
  <c r="D141" i="50"/>
  <c r="G137" i="50"/>
  <c r="G149" i="50" s="1"/>
  <c r="F137" i="50"/>
  <c r="F149" i="50" s="1"/>
  <c r="E137" i="50"/>
  <c r="D137" i="50"/>
  <c r="D149" i="50" s="1"/>
  <c r="H135" i="50"/>
  <c r="H134" i="50"/>
  <c r="H133" i="50"/>
  <c r="H132" i="50"/>
  <c r="H131" i="50"/>
  <c r="E127" i="50"/>
  <c r="E123" i="50"/>
  <c r="E119" i="50"/>
  <c r="H111" i="50"/>
  <c r="H148" i="50" s="1"/>
  <c r="G108" i="50"/>
  <c r="G147" i="50" s="1"/>
  <c r="F108" i="50"/>
  <c r="D108" i="50"/>
  <c r="D147" i="50" s="1"/>
  <c r="H106" i="50"/>
  <c r="H105" i="50"/>
  <c r="H104" i="50"/>
  <c r="H103" i="50"/>
  <c r="H102" i="50"/>
  <c r="H108" i="50" s="1"/>
  <c r="H147" i="50" s="1"/>
  <c r="E102" i="50"/>
  <c r="E108" i="50" s="1"/>
  <c r="E147" i="50" s="1"/>
  <c r="G98" i="50"/>
  <c r="G146" i="50" s="1"/>
  <c r="F98" i="50"/>
  <c r="F146" i="50" s="1"/>
  <c r="E98" i="50"/>
  <c r="E146" i="50" s="1"/>
  <c r="D98" i="50"/>
  <c r="D146" i="50" s="1"/>
  <c r="H96" i="50"/>
  <c r="H95" i="50"/>
  <c r="H94" i="50"/>
  <c r="H93" i="50"/>
  <c r="H92" i="50"/>
  <c r="H91" i="50"/>
  <c r="H90" i="50"/>
  <c r="H89" i="50"/>
  <c r="H88" i="50"/>
  <c r="H87" i="50"/>
  <c r="H86" i="50"/>
  <c r="G82" i="50"/>
  <c r="G145" i="50" s="1"/>
  <c r="F82" i="50"/>
  <c r="F145" i="50" s="1"/>
  <c r="D82" i="50"/>
  <c r="D145" i="50" s="1"/>
  <c r="H80" i="50"/>
  <c r="H79" i="50"/>
  <c r="H78" i="50"/>
  <c r="H77" i="50"/>
  <c r="H82" i="50" s="1"/>
  <c r="H145" i="50" s="1"/>
  <c r="G74" i="50"/>
  <c r="G144" i="50" s="1"/>
  <c r="F74" i="50"/>
  <c r="F144" i="50" s="1"/>
  <c r="E74" i="50"/>
  <c r="D74" i="50"/>
  <c r="D144" i="50" s="1"/>
  <c r="H72" i="50"/>
  <c r="H71" i="50"/>
  <c r="H70" i="50"/>
  <c r="H69" i="50"/>
  <c r="H68" i="50"/>
  <c r="H74" i="50" s="1"/>
  <c r="H144" i="50" s="1"/>
  <c r="G64" i="50"/>
  <c r="F64" i="50"/>
  <c r="F143" i="50" s="1"/>
  <c r="D64" i="50"/>
  <c r="D143" i="50" s="1"/>
  <c r="H62" i="50"/>
  <c r="H61" i="50"/>
  <c r="H60" i="50"/>
  <c r="H59" i="50"/>
  <c r="E58" i="50"/>
  <c r="H58" i="50" s="1"/>
  <c r="E56" i="50"/>
  <c r="H56" i="50" s="1"/>
  <c r="E55" i="50"/>
  <c r="H55" i="50" s="1"/>
  <c r="E54" i="50"/>
  <c r="H53" i="50"/>
  <c r="G49" i="50"/>
  <c r="G142" i="50" s="1"/>
  <c r="F49" i="50"/>
  <c r="F142" i="50" s="1"/>
  <c r="D49" i="50"/>
  <c r="D142" i="50" s="1"/>
  <c r="H47" i="50"/>
  <c r="H46" i="50"/>
  <c r="H45" i="50"/>
  <c r="H44" i="50"/>
  <c r="H43" i="50"/>
  <c r="H42" i="50"/>
  <c r="E42" i="50"/>
  <c r="E41" i="50"/>
  <c r="H41" i="50" s="1"/>
  <c r="E40" i="50"/>
  <c r="E49" i="50" s="1"/>
  <c r="E142" i="50" s="1"/>
  <c r="G36" i="50"/>
  <c r="G141" i="50" s="1"/>
  <c r="F36" i="50"/>
  <c r="F141" i="50" s="1"/>
  <c r="D36" i="50"/>
  <c r="H34" i="50"/>
  <c r="H33" i="50"/>
  <c r="H32" i="50"/>
  <c r="H31" i="50"/>
  <c r="E30" i="50"/>
  <c r="H30" i="50" s="1"/>
  <c r="H29" i="50"/>
  <c r="H28" i="50"/>
  <c r="H27" i="50"/>
  <c r="H26" i="50"/>
  <c r="H25" i="50"/>
  <c r="H24" i="50"/>
  <c r="H23" i="50"/>
  <c r="H22" i="50"/>
  <c r="E22" i="50"/>
  <c r="E36" i="50" s="1"/>
  <c r="E141" i="50" s="1"/>
  <c r="H21" i="50"/>
  <c r="H36" i="50" s="1"/>
  <c r="H141" i="50" s="1"/>
  <c r="H18" i="50"/>
  <c r="H150" i="50" s="1"/>
  <c r="C7" i="50"/>
  <c r="G150" i="49"/>
  <c r="F150" i="49"/>
  <c r="E150" i="49"/>
  <c r="D150" i="49"/>
  <c r="G147" i="49"/>
  <c r="D146" i="49"/>
  <c r="E145" i="49"/>
  <c r="F144" i="49"/>
  <c r="E141" i="49"/>
  <c r="G137" i="49"/>
  <c r="G149" i="49" s="1"/>
  <c r="F137" i="49"/>
  <c r="F149" i="49" s="1"/>
  <c r="E137" i="49"/>
  <c r="E149" i="49" s="1"/>
  <c r="D137" i="49"/>
  <c r="D149" i="49" s="1"/>
  <c r="H135" i="49"/>
  <c r="H134" i="49"/>
  <c r="H133" i="49"/>
  <c r="H132" i="49"/>
  <c r="H131" i="49"/>
  <c r="H137" i="49" s="1"/>
  <c r="H149" i="49" s="1"/>
  <c r="E119" i="49"/>
  <c r="E123" i="49" s="1"/>
  <c r="E127" i="49" s="1"/>
  <c r="H111" i="49"/>
  <c r="H148" i="49" s="1"/>
  <c r="G108" i="49"/>
  <c r="F108" i="49"/>
  <c r="F147" i="49" s="1"/>
  <c r="E108" i="49"/>
  <c r="E147" i="49" s="1"/>
  <c r="D108" i="49"/>
  <c r="D147" i="49" s="1"/>
  <c r="H106" i="49"/>
  <c r="H105" i="49"/>
  <c r="H104" i="49"/>
  <c r="H103" i="49"/>
  <c r="H108" i="49" s="1"/>
  <c r="H147" i="49" s="1"/>
  <c r="H102" i="49"/>
  <c r="G98" i="49"/>
  <c r="G146" i="49" s="1"/>
  <c r="F98" i="49"/>
  <c r="F146" i="49" s="1"/>
  <c r="E98" i="49"/>
  <c r="E146" i="49" s="1"/>
  <c r="D98" i="49"/>
  <c r="H96" i="49"/>
  <c r="H95" i="49"/>
  <c r="H94" i="49"/>
  <c r="H93" i="49"/>
  <c r="H92" i="49"/>
  <c r="H91" i="49"/>
  <c r="H90" i="49"/>
  <c r="H89" i="49"/>
  <c r="H88" i="49"/>
  <c r="H87" i="49"/>
  <c r="H86" i="49"/>
  <c r="H98" i="49" s="1"/>
  <c r="H146" i="49" s="1"/>
  <c r="G82" i="49"/>
  <c r="G145" i="49" s="1"/>
  <c r="F82" i="49"/>
  <c r="F145" i="49" s="1"/>
  <c r="D82" i="49"/>
  <c r="D145" i="49" s="1"/>
  <c r="H80" i="49"/>
  <c r="H79" i="49"/>
  <c r="H78" i="49"/>
  <c r="H77" i="49"/>
  <c r="G74" i="49"/>
  <c r="G144" i="49" s="1"/>
  <c r="F74" i="49"/>
  <c r="E74" i="49"/>
  <c r="E144" i="49" s="1"/>
  <c r="D74" i="49"/>
  <c r="D144" i="49" s="1"/>
  <c r="H72" i="49"/>
  <c r="H71" i="49"/>
  <c r="H70" i="49"/>
  <c r="H69" i="49"/>
  <c r="H68" i="49"/>
  <c r="H74" i="49" s="1"/>
  <c r="H144" i="49" s="1"/>
  <c r="G64" i="49"/>
  <c r="G143" i="49" s="1"/>
  <c r="F64" i="49"/>
  <c r="F143" i="49" s="1"/>
  <c r="E64" i="49"/>
  <c r="E143" i="49" s="1"/>
  <c r="D64" i="49"/>
  <c r="D143" i="49" s="1"/>
  <c r="H62" i="49"/>
  <c r="H61" i="49"/>
  <c r="H60" i="49"/>
  <c r="H59" i="49"/>
  <c r="H58" i="49"/>
  <c r="H57" i="49"/>
  <c r="H56" i="49"/>
  <c r="H55" i="49"/>
  <c r="H54" i="49"/>
  <c r="H53" i="49"/>
  <c r="H64" i="49" s="1"/>
  <c r="H143" i="49" s="1"/>
  <c r="G49" i="49"/>
  <c r="G142" i="49" s="1"/>
  <c r="F49" i="49"/>
  <c r="F142" i="49" s="1"/>
  <c r="E49" i="49"/>
  <c r="E142" i="49" s="1"/>
  <c r="D49" i="49"/>
  <c r="D142" i="49" s="1"/>
  <c r="H47" i="49"/>
  <c r="H46" i="49"/>
  <c r="H45" i="49"/>
  <c r="H44" i="49"/>
  <c r="H43" i="49"/>
  <c r="H42" i="49"/>
  <c r="H41" i="49"/>
  <c r="H40" i="49"/>
  <c r="G36" i="49"/>
  <c r="G141" i="49" s="1"/>
  <c r="G152" i="49" s="1"/>
  <c r="F36" i="49"/>
  <c r="F141" i="49" s="1"/>
  <c r="E36" i="49"/>
  <c r="D36" i="49"/>
  <c r="D141" i="49" s="1"/>
  <c r="H34" i="49"/>
  <c r="H33" i="49"/>
  <c r="H32" i="49"/>
  <c r="H31" i="49"/>
  <c r="H30" i="49"/>
  <c r="H29" i="49"/>
  <c r="H28" i="49"/>
  <c r="H27" i="49"/>
  <c r="H26" i="49"/>
  <c r="H25" i="49"/>
  <c r="H24" i="49"/>
  <c r="H23" i="49"/>
  <c r="H36" i="49" s="1"/>
  <c r="H141" i="49" s="1"/>
  <c r="H22" i="49"/>
  <c r="H21" i="49"/>
  <c r="H18" i="49"/>
  <c r="H150" i="49" s="1"/>
  <c r="G150" i="47"/>
  <c r="F150" i="47"/>
  <c r="E150" i="47"/>
  <c r="D150" i="47"/>
  <c r="F147" i="47"/>
  <c r="E145" i="47"/>
  <c r="E144" i="47"/>
  <c r="G142" i="47"/>
  <c r="G137" i="47"/>
  <c r="G149" i="47" s="1"/>
  <c r="F137" i="47"/>
  <c r="F149" i="47" s="1"/>
  <c r="E137" i="47"/>
  <c r="E149" i="47" s="1"/>
  <c r="D137" i="47"/>
  <c r="D149" i="47" s="1"/>
  <c r="H135" i="47"/>
  <c r="H134" i="47"/>
  <c r="H133" i="47"/>
  <c r="H132" i="47"/>
  <c r="H131" i="47"/>
  <c r="H137" i="47" s="1"/>
  <c r="H149" i="47" s="1"/>
  <c r="H111" i="47"/>
  <c r="H148" i="47" s="1"/>
  <c r="G108" i="47"/>
  <c r="G147" i="47" s="1"/>
  <c r="F108" i="47"/>
  <c r="E108" i="47"/>
  <c r="E147" i="47" s="1"/>
  <c r="D108" i="47"/>
  <c r="D147" i="47" s="1"/>
  <c r="H106" i="47"/>
  <c r="H105" i="47"/>
  <c r="H104" i="47"/>
  <c r="H103" i="47"/>
  <c r="H102" i="47"/>
  <c r="H108" i="47" s="1"/>
  <c r="H147" i="47" s="1"/>
  <c r="G98" i="47"/>
  <c r="G146" i="47" s="1"/>
  <c r="F98" i="47"/>
  <c r="F146" i="47" s="1"/>
  <c r="E98" i="47"/>
  <c r="E146" i="47" s="1"/>
  <c r="D98" i="47"/>
  <c r="D146" i="47" s="1"/>
  <c r="H96" i="47"/>
  <c r="H95" i="47"/>
  <c r="H94" i="47"/>
  <c r="H93" i="47"/>
  <c r="H92" i="47"/>
  <c r="H91" i="47"/>
  <c r="H90" i="47"/>
  <c r="H89" i="47"/>
  <c r="H88" i="47"/>
  <c r="H87" i="47"/>
  <c r="H86" i="47"/>
  <c r="G82" i="47"/>
  <c r="G145" i="47" s="1"/>
  <c r="F82" i="47"/>
  <c r="F145" i="47" s="1"/>
  <c r="D82" i="47"/>
  <c r="D145" i="47" s="1"/>
  <c r="H80" i="47"/>
  <c r="H79" i="47"/>
  <c r="H78" i="47"/>
  <c r="H77" i="47"/>
  <c r="H82" i="47" s="1"/>
  <c r="H145" i="47" s="1"/>
  <c r="G74" i="47"/>
  <c r="G144" i="47" s="1"/>
  <c r="F74" i="47"/>
  <c r="F144" i="47" s="1"/>
  <c r="E74" i="47"/>
  <c r="D74" i="47"/>
  <c r="D144" i="47" s="1"/>
  <c r="H72" i="47"/>
  <c r="H71" i="47"/>
  <c r="H70" i="47"/>
  <c r="H69" i="47"/>
  <c r="H68" i="47"/>
  <c r="H74" i="47" s="1"/>
  <c r="H144" i="47" s="1"/>
  <c r="G64" i="47"/>
  <c r="G143" i="47" s="1"/>
  <c r="F64" i="47"/>
  <c r="F143" i="47" s="1"/>
  <c r="E64" i="47"/>
  <c r="E143" i="47" s="1"/>
  <c r="D64" i="47"/>
  <c r="D143" i="47" s="1"/>
  <c r="H62" i="47"/>
  <c r="H61" i="47"/>
  <c r="H60" i="47"/>
  <c r="H59" i="47"/>
  <c r="H64" i="47" s="1"/>
  <c r="H143" i="47" s="1"/>
  <c r="H58" i="47"/>
  <c r="H57" i="47"/>
  <c r="H56" i="47"/>
  <c r="H55" i="47"/>
  <c r="H54" i="47"/>
  <c r="H53" i="47"/>
  <c r="G49" i="47"/>
  <c r="F49" i="47"/>
  <c r="F142" i="47" s="1"/>
  <c r="E49" i="47"/>
  <c r="E142" i="47" s="1"/>
  <c r="D49" i="47"/>
  <c r="D142" i="47" s="1"/>
  <c r="H47" i="47"/>
  <c r="H46" i="47"/>
  <c r="H45" i="47"/>
  <c r="H44" i="47"/>
  <c r="H43" i="47"/>
  <c r="H42" i="47"/>
  <c r="H41" i="47"/>
  <c r="H40" i="47"/>
  <c r="H49" i="47" s="1"/>
  <c r="H142" i="47" s="1"/>
  <c r="G36" i="47"/>
  <c r="G141" i="47" s="1"/>
  <c r="G152" i="47" s="1"/>
  <c r="F36" i="47"/>
  <c r="F141" i="47" s="1"/>
  <c r="F152" i="47" s="1"/>
  <c r="E36" i="47"/>
  <c r="E141" i="47" s="1"/>
  <c r="D36" i="47"/>
  <c r="D141" i="47" s="1"/>
  <c r="H34" i="47"/>
  <c r="H33" i="47"/>
  <c r="H32" i="47"/>
  <c r="H31" i="47"/>
  <c r="H30" i="47"/>
  <c r="H29" i="47"/>
  <c r="H28" i="47"/>
  <c r="H27" i="47"/>
  <c r="H26" i="47"/>
  <c r="H25" i="47"/>
  <c r="H24" i="47"/>
  <c r="H23" i="47"/>
  <c r="H22" i="47"/>
  <c r="H21" i="47"/>
  <c r="H18" i="47"/>
  <c r="H150" i="47" s="1"/>
  <c r="G150" i="46"/>
  <c r="F150" i="46"/>
  <c r="E150" i="46"/>
  <c r="D150" i="46"/>
  <c r="E145" i="46"/>
  <c r="F143" i="46"/>
  <c r="F137" i="46"/>
  <c r="F149" i="46" s="1"/>
  <c r="E137" i="46"/>
  <c r="E149" i="46" s="1"/>
  <c r="H135" i="46"/>
  <c r="H134" i="46"/>
  <c r="H133" i="46"/>
  <c r="H132" i="46"/>
  <c r="G131" i="46"/>
  <c r="G137" i="46" s="1"/>
  <c r="G149" i="46" s="1"/>
  <c r="D131" i="46"/>
  <c r="E127" i="46"/>
  <c r="E125" i="46"/>
  <c r="E123" i="46"/>
  <c r="E121" i="46"/>
  <c r="E119" i="46"/>
  <c r="E117" i="46"/>
  <c r="H111" i="46"/>
  <c r="H148" i="46" s="1"/>
  <c r="F108" i="46"/>
  <c r="F147" i="46" s="1"/>
  <c r="H106" i="46"/>
  <c r="H105" i="46"/>
  <c r="H104" i="46"/>
  <c r="H103" i="46"/>
  <c r="G102" i="46"/>
  <c r="G108" i="46" s="1"/>
  <c r="G147" i="46" s="1"/>
  <c r="E102" i="46"/>
  <c r="E108" i="46" s="1"/>
  <c r="E147" i="46" s="1"/>
  <c r="D102" i="46"/>
  <c r="F98" i="46"/>
  <c r="F146" i="46" s="1"/>
  <c r="H96" i="46"/>
  <c r="H95" i="46"/>
  <c r="H94" i="46"/>
  <c r="H93" i="46"/>
  <c r="H92" i="46"/>
  <c r="G91" i="46"/>
  <c r="E91" i="46"/>
  <c r="D91" i="46"/>
  <c r="G90" i="46"/>
  <c r="E90" i="46"/>
  <c r="D90" i="46"/>
  <c r="G89" i="46"/>
  <c r="E89" i="46"/>
  <c r="D89" i="46"/>
  <c r="G88" i="46"/>
  <c r="E88" i="46"/>
  <c r="D88" i="46"/>
  <c r="G87" i="46"/>
  <c r="E87" i="46"/>
  <c r="D87" i="46"/>
  <c r="G86" i="46"/>
  <c r="E86" i="46"/>
  <c r="D86" i="46"/>
  <c r="F82" i="46"/>
  <c r="F145" i="46" s="1"/>
  <c r="H80" i="46"/>
  <c r="G79" i="46"/>
  <c r="D79" i="46"/>
  <c r="H78" i="46"/>
  <c r="G77" i="46"/>
  <c r="G82" i="46" s="1"/>
  <c r="G145" i="46" s="1"/>
  <c r="D77" i="46"/>
  <c r="D82" i="46" s="1"/>
  <c r="D145" i="46" s="1"/>
  <c r="F74" i="46"/>
  <c r="F144" i="46" s="1"/>
  <c r="H72" i="46"/>
  <c r="H71" i="46"/>
  <c r="H70" i="46"/>
  <c r="H69" i="46"/>
  <c r="G68" i="46"/>
  <c r="G74" i="46" s="1"/>
  <c r="G144" i="46" s="1"/>
  <c r="E68" i="46"/>
  <c r="E74" i="46" s="1"/>
  <c r="E144" i="46" s="1"/>
  <c r="D68" i="46"/>
  <c r="G64" i="46"/>
  <c r="G143" i="46" s="1"/>
  <c r="F64" i="46"/>
  <c r="E64" i="46"/>
  <c r="E143" i="46" s="1"/>
  <c r="H62" i="46"/>
  <c r="H61" i="46"/>
  <c r="H60" i="46"/>
  <c r="H59" i="46"/>
  <c r="H58" i="46"/>
  <c r="H57" i="46"/>
  <c r="H56" i="46"/>
  <c r="D55" i="46"/>
  <c r="H55" i="46" s="1"/>
  <c r="D54" i="46"/>
  <c r="H53" i="46"/>
  <c r="H47" i="46"/>
  <c r="H46" i="46"/>
  <c r="H45" i="46"/>
  <c r="H44" i="46"/>
  <c r="H43" i="46"/>
  <c r="G42" i="46"/>
  <c r="F42" i="46"/>
  <c r="E42" i="46"/>
  <c r="D42" i="46"/>
  <c r="G41" i="46"/>
  <c r="F41" i="46"/>
  <c r="E41" i="46"/>
  <c r="D41" i="46"/>
  <c r="G40" i="46"/>
  <c r="F40" i="46"/>
  <c r="E40" i="46"/>
  <c r="D40" i="46"/>
  <c r="H34" i="46"/>
  <c r="H33" i="46"/>
  <c r="H32" i="46"/>
  <c r="H31" i="46"/>
  <c r="H30" i="46"/>
  <c r="G29" i="46"/>
  <c r="F29" i="46"/>
  <c r="E29" i="46"/>
  <c r="D29" i="46"/>
  <c r="H28" i="46"/>
  <c r="H27" i="46"/>
  <c r="G26" i="46"/>
  <c r="F26" i="46"/>
  <c r="E26" i="46"/>
  <c r="D26" i="46"/>
  <c r="G25" i="46"/>
  <c r="F25" i="46"/>
  <c r="E25" i="46"/>
  <c r="D25" i="46"/>
  <c r="G24" i="46"/>
  <c r="F24" i="46"/>
  <c r="E24" i="46"/>
  <c r="D24" i="46"/>
  <c r="G23" i="46"/>
  <c r="F23" i="46"/>
  <c r="E23" i="46"/>
  <c r="D23" i="46"/>
  <c r="G22" i="46"/>
  <c r="F22" i="46"/>
  <c r="E22" i="46"/>
  <c r="D22" i="46"/>
  <c r="G21" i="46"/>
  <c r="F21" i="46"/>
  <c r="E21" i="46"/>
  <c r="D21" i="46"/>
  <c r="H18" i="46"/>
  <c r="H150" i="46" s="1"/>
  <c r="G150" i="45"/>
  <c r="F150" i="45"/>
  <c r="E150" i="45"/>
  <c r="D150" i="45"/>
  <c r="F149" i="45"/>
  <c r="D147" i="45"/>
  <c r="F145" i="45"/>
  <c r="E145" i="45"/>
  <c r="E142" i="45"/>
  <c r="G137" i="45"/>
  <c r="G149" i="45" s="1"/>
  <c r="F137" i="45"/>
  <c r="E137" i="45"/>
  <c r="E149" i="45" s="1"/>
  <c r="D137" i="45"/>
  <c r="D149" i="45" s="1"/>
  <c r="H135" i="45"/>
  <c r="H134" i="45"/>
  <c r="H133" i="45"/>
  <c r="H132" i="45"/>
  <c r="H131" i="45"/>
  <c r="H137" i="45" s="1"/>
  <c r="H149" i="45" s="1"/>
  <c r="E119" i="45"/>
  <c r="E123" i="45" s="1"/>
  <c r="E127" i="45" s="1"/>
  <c r="H111" i="45"/>
  <c r="H148" i="45" s="1"/>
  <c r="G108" i="45"/>
  <c r="G147" i="45" s="1"/>
  <c r="F108" i="45"/>
  <c r="F147" i="45" s="1"/>
  <c r="E108" i="45"/>
  <c r="E147" i="45" s="1"/>
  <c r="D108" i="45"/>
  <c r="H106" i="45"/>
  <c r="H105" i="45"/>
  <c r="H104" i="45"/>
  <c r="H103" i="45"/>
  <c r="H102" i="45"/>
  <c r="H108" i="45" s="1"/>
  <c r="H147" i="45" s="1"/>
  <c r="G98" i="45"/>
  <c r="G146" i="45" s="1"/>
  <c r="F98" i="45"/>
  <c r="F146" i="45" s="1"/>
  <c r="E98" i="45"/>
  <c r="E146" i="45" s="1"/>
  <c r="D98" i="45"/>
  <c r="D146" i="45" s="1"/>
  <c r="H96" i="45"/>
  <c r="H95" i="45"/>
  <c r="H94" i="45"/>
  <c r="H93" i="45"/>
  <c r="H92" i="45"/>
  <c r="H91" i="45"/>
  <c r="H90" i="45"/>
  <c r="H89" i="45"/>
  <c r="H88" i="45"/>
  <c r="H87" i="45"/>
  <c r="H86" i="45"/>
  <c r="H98" i="45" s="1"/>
  <c r="H146" i="45" s="1"/>
  <c r="G82" i="45"/>
  <c r="G145" i="45" s="1"/>
  <c r="F82" i="45"/>
  <c r="D82" i="45"/>
  <c r="D145" i="45" s="1"/>
  <c r="H80" i="45"/>
  <c r="H79" i="45"/>
  <c r="H78" i="45"/>
  <c r="H77" i="45"/>
  <c r="H82" i="45" s="1"/>
  <c r="H145" i="45" s="1"/>
  <c r="G74" i="45"/>
  <c r="G144" i="45" s="1"/>
  <c r="F74" i="45"/>
  <c r="F144" i="45" s="1"/>
  <c r="E74" i="45"/>
  <c r="E144" i="45" s="1"/>
  <c r="D74" i="45"/>
  <c r="D144" i="45" s="1"/>
  <c r="H72" i="45"/>
  <c r="H71" i="45"/>
  <c r="H70" i="45"/>
  <c r="H69" i="45"/>
  <c r="H68" i="45"/>
  <c r="H74" i="45" s="1"/>
  <c r="H144" i="45" s="1"/>
  <c r="G64" i="45"/>
  <c r="G143" i="45" s="1"/>
  <c r="F64" i="45"/>
  <c r="F143" i="45" s="1"/>
  <c r="E64" i="45"/>
  <c r="E143" i="45" s="1"/>
  <c r="D64" i="45"/>
  <c r="D143" i="45" s="1"/>
  <c r="H62" i="45"/>
  <c r="H61" i="45"/>
  <c r="H60" i="45"/>
  <c r="H59" i="45"/>
  <c r="H58" i="45"/>
  <c r="H57" i="45"/>
  <c r="H56" i="45"/>
  <c r="H55" i="45"/>
  <c r="H54" i="45"/>
  <c r="H53" i="45"/>
  <c r="G49" i="45"/>
  <c r="G142" i="45" s="1"/>
  <c r="F49" i="45"/>
  <c r="F142" i="45" s="1"/>
  <c r="E49" i="45"/>
  <c r="D49" i="45"/>
  <c r="D142" i="45" s="1"/>
  <c r="D152" i="45" s="1"/>
  <c r="H47" i="45"/>
  <c r="H46" i="45"/>
  <c r="H45" i="45"/>
  <c r="H44" i="45"/>
  <c r="H49" i="45" s="1"/>
  <c r="H142" i="45" s="1"/>
  <c r="H43" i="45"/>
  <c r="H42" i="45"/>
  <c r="H41" i="45"/>
  <c r="H40" i="45"/>
  <c r="G36" i="45"/>
  <c r="G141" i="45" s="1"/>
  <c r="F36" i="45"/>
  <c r="F141" i="45" s="1"/>
  <c r="E36" i="45"/>
  <c r="E141" i="45" s="1"/>
  <c r="D36" i="45"/>
  <c r="D141" i="45" s="1"/>
  <c r="H34" i="45"/>
  <c r="H33" i="45"/>
  <c r="H32" i="45"/>
  <c r="H31" i="45"/>
  <c r="H30" i="45"/>
  <c r="H29" i="45"/>
  <c r="H28" i="45"/>
  <c r="H27" i="45"/>
  <c r="H26" i="45"/>
  <c r="H25" i="45"/>
  <c r="H24" i="45"/>
  <c r="H23" i="45"/>
  <c r="H22" i="45"/>
  <c r="H21" i="45"/>
  <c r="H18" i="45"/>
  <c r="H150" i="45" s="1"/>
  <c r="H150" i="44"/>
  <c r="G150" i="44"/>
  <c r="F150" i="44"/>
  <c r="E150" i="44"/>
  <c r="D150" i="44"/>
  <c r="E149" i="44"/>
  <c r="E145" i="44"/>
  <c r="G143" i="44"/>
  <c r="D142" i="44"/>
  <c r="G137" i="44"/>
  <c r="G149" i="44" s="1"/>
  <c r="F137" i="44"/>
  <c r="F149" i="44" s="1"/>
  <c r="E137" i="44"/>
  <c r="D137" i="44"/>
  <c r="D149" i="44" s="1"/>
  <c r="H135" i="44"/>
  <c r="H134" i="44"/>
  <c r="H133" i="44"/>
  <c r="H132" i="44"/>
  <c r="H131" i="44"/>
  <c r="H137" i="44" s="1"/>
  <c r="H149" i="44" s="1"/>
  <c r="E119" i="44"/>
  <c r="E123" i="44" s="1"/>
  <c r="E127" i="44" s="1"/>
  <c r="H111" i="44"/>
  <c r="H148" i="44" s="1"/>
  <c r="G108" i="44"/>
  <c r="G147" i="44" s="1"/>
  <c r="F108" i="44"/>
  <c r="F147" i="44" s="1"/>
  <c r="E108" i="44"/>
  <c r="E147" i="44" s="1"/>
  <c r="D108" i="44"/>
  <c r="D147" i="44" s="1"/>
  <c r="H106" i="44"/>
  <c r="H105" i="44"/>
  <c r="H104" i="44"/>
  <c r="H103" i="44"/>
  <c r="H102" i="44"/>
  <c r="H108" i="44" s="1"/>
  <c r="H147" i="44" s="1"/>
  <c r="G98" i="44"/>
  <c r="G146" i="44" s="1"/>
  <c r="F98" i="44"/>
  <c r="F146" i="44" s="1"/>
  <c r="E98" i="44"/>
  <c r="E146" i="44" s="1"/>
  <c r="D98" i="44"/>
  <c r="D146" i="44" s="1"/>
  <c r="H96" i="44"/>
  <c r="H95" i="44"/>
  <c r="H94" i="44"/>
  <c r="H93" i="44"/>
  <c r="H92" i="44"/>
  <c r="H91" i="44"/>
  <c r="H90" i="44"/>
  <c r="H89" i="44"/>
  <c r="H88" i="44"/>
  <c r="H87" i="44"/>
  <c r="H86" i="44"/>
  <c r="G82" i="44"/>
  <c r="G145" i="44" s="1"/>
  <c r="F82" i="44"/>
  <c r="F145" i="44" s="1"/>
  <c r="D82" i="44"/>
  <c r="D145" i="44" s="1"/>
  <c r="H80" i="44"/>
  <c r="H79" i="44"/>
  <c r="H78" i="44"/>
  <c r="H77" i="44"/>
  <c r="H82" i="44" s="1"/>
  <c r="H145" i="44" s="1"/>
  <c r="G74" i="44"/>
  <c r="G144" i="44" s="1"/>
  <c r="F74" i="44"/>
  <c r="F144" i="44" s="1"/>
  <c r="E74" i="44"/>
  <c r="E144" i="44" s="1"/>
  <c r="D74" i="44"/>
  <c r="D144" i="44" s="1"/>
  <c r="H72" i="44"/>
  <c r="H71" i="44"/>
  <c r="H70" i="44"/>
  <c r="H69" i="44"/>
  <c r="H68" i="44"/>
  <c r="H74" i="44" s="1"/>
  <c r="H144" i="44" s="1"/>
  <c r="G64" i="44"/>
  <c r="F64" i="44"/>
  <c r="F143" i="44" s="1"/>
  <c r="E64" i="44"/>
  <c r="E143" i="44" s="1"/>
  <c r="D64" i="44"/>
  <c r="D143" i="44" s="1"/>
  <c r="H62" i="44"/>
  <c r="H61" i="44"/>
  <c r="H60" i="44"/>
  <c r="H59" i="44"/>
  <c r="H64" i="44" s="1"/>
  <c r="H143" i="44" s="1"/>
  <c r="H58" i="44"/>
  <c r="H57" i="44"/>
  <c r="H56" i="44"/>
  <c r="H55" i="44"/>
  <c r="H54" i="44"/>
  <c r="H53" i="44"/>
  <c r="G49" i="44"/>
  <c r="G142" i="44" s="1"/>
  <c r="F49" i="44"/>
  <c r="F142" i="44" s="1"/>
  <c r="E49" i="44"/>
  <c r="E142" i="44" s="1"/>
  <c r="D49" i="44"/>
  <c r="H47" i="44"/>
  <c r="H46" i="44"/>
  <c r="H45" i="44"/>
  <c r="H44" i="44"/>
  <c r="H43" i="44"/>
  <c r="H42" i="44"/>
  <c r="H41" i="44"/>
  <c r="H40" i="44"/>
  <c r="H49" i="44" s="1"/>
  <c r="H142" i="44" s="1"/>
  <c r="G36" i="44"/>
  <c r="G141" i="44" s="1"/>
  <c r="G152" i="44" s="1"/>
  <c r="F36" i="44"/>
  <c r="F141" i="44" s="1"/>
  <c r="F152" i="44" s="1"/>
  <c r="E36" i="44"/>
  <c r="E141" i="44" s="1"/>
  <c r="D36" i="44"/>
  <c r="D141" i="44" s="1"/>
  <c r="H34" i="44"/>
  <c r="H33" i="44"/>
  <c r="H32" i="44"/>
  <c r="H31" i="44"/>
  <c r="H30" i="44"/>
  <c r="H29" i="44"/>
  <c r="H28" i="44"/>
  <c r="H27" i="44"/>
  <c r="H26" i="44"/>
  <c r="H25" i="44"/>
  <c r="H24" i="44"/>
  <c r="H23" i="44"/>
  <c r="H22" i="44"/>
  <c r="H21" i="44"/>
  <c r="H36" i="44" s="1"/>
  <c r="H141" i="44" s="1"/>
  <c r="H18" i="44"/>
  <c r="H150" i="43"/>
  <c r="G150" i="43"/>
  <c r="F150" i="43"/>
  <c r="E150" i="43"/>
  <c r="D150" i="43"/>
  <c r="D149" i="43"/>
  <c r="G146" i="43"/>
  <c r="E145" i="43"/>
  <c r="D145" i="43"/>
  <c r="F143" i="43"/>
  <c r="G137" i="43"/>
  <c r="G149" i="43" s="1"/>
  <c r="F137" i="43"/>
  <c r="F149" i="43" s="1"/>
  <c r="E137" i="43"/>
  <c r="E149" i="43" s="1"/>
  <c r="D137" i="43"/>
  <c r="H135" i="43"/>
  <c r="H134" i="43"/>
  <c r="H133" i="43"/>
  <c r="H132" i="43"/>
  <c r="H131" i="43"/>
  <c r="H137" i="43" s="1"/>
  <c r="H149" i="43" s="1"/>
  <c r="E119" i="43"/>
  <c r="H111" i="43"/>
  <c r="H148" i="43" s="1"/>
  <c r="G108" i="43"/>
  <c r="G147" i="43" s="1"/>
  <c r="F108" i="43"/>
  <c r="F147" i="43" s="1"/>
  <c r="D108" i="43"/>
  <c r="D147" i="43" s="1"/>
  <c r="E106" i="43"/>
  <c r="H106" i="43" s="1"/>
  <c r="H105" i="43"/>
  <c r="E105" i="43"/>
  <c r="E104" i="43"/>
  <c r="H104" i="43" s="1"/>
  <c r="E103" i="43"/>
  <c r="H103" i="43" s="1"/>
  <c r="E102" i="43"/>
  <c r="E108" i="43" s="1"/>
  <c r="E147" i="43" s="1"/>
  <c r="G98" i="43"/>
  <c r="F98" i="43"/>
  <c r="F146" i="43" s="1"/>
  <c r="D98" i="43"/>
  <c r="D146" i="43" s="1"/>
  <c r="H96" i="43"/>
  <c r="H95" i="43"/>
  <c r="H94" i="43"/>
  <c r="H93" i="43"/>
  <c r="E93" i="43"/>
  <c r="E92" i="43"/>
  <c r="H92" i="43" s="1"/>
  <c r="E91" i="43"/>
  <c r="H91" i="43" s="1"/>
  <c r="E90" i="43"/>
  <c r="H90" i="43" s="1"/>
  <c r="H89" i="43"/>
  <c r="E89" i="43"/>
  <c r="E88" i="43"/>
  <c r="H88" i="43" s="1"/>
  <c r="H98" i="43" s="1"/>
  <c r="H146" i="43" s="1"/>
  <c r="H87" i="43"/>
  <c r="H86" i="43"/>
  <c r="G82" i="43"/>
  <c r="G145" i="43" s="1"/>
  <c r="F82" i="43"/>
  <c r="F145" i="43" s="1"/>
  <c r="D82" i="43"/>
  <c r="H80" i="43"/>
  <c r="H79" i="43"/>
  <c r="H78" i="43"/>
  <c r="H77" i="43"/>
  <c r="H82" i="43" s="1"/>
  <c r="H145" i="43" s="1"/>
  <c r="G74" i="43"/>
  <c r="G144" i="43" s="1"/>
  <c r="F74" i="43"/>
  <c r="F144" i="43" s="1"/>
  <c r="E74" i="43"/>
  <c r="E144" i="43" s="1"/>
  <c r="D74" i="43"/>
  <c r="D144" i="43" s="1"/>
  <c r="H72" i="43"/>
  <c r="H71" i="43"/>
  <c r="H70" i="43"/>
  <c r="H69" i="43"/>
  <c r="H68" i="43"/>
  <c r="H74" i="43" s="1"/>
  <c r="H144" i="43" s="1"/>
  <c r="H64" i="43"/>
  <c r="H143" i="43" s="1"/>
  <c r="G64" i="43"/>
  <c r="G143" i="43" s="1"/>
  <c r="F64" i="43"/>
  <c r="E64" i="43"/>
  <c r="E143" i="43" s="1"/>
  <c r="D64" i="43"/>
  <c r="D143" i="43" s="1"/>
  <c r="H62" i="43"/>
  <c r="H61" i="43"/>
  <c r="H60" i="43"/>
  <c r="H59" i="43"/>
  <c r="H58" i="43"/>
  <c r="H57" i="43"/>
  <c r="H56" i="43"/>
  <c r="H55" i="43"/>
  <c r="H54" i="43"/>
  <c r="H53" i="43"/>
  <c r="G49" i="43"/>
  <c r="G142" i="43" s="1"/>
  <c r="F49" i="43"/>
  <c r="F142" i="43" s="1"/>
  <c r="E49" i="43"/>
  <c r="E142" i="43" s="1"/>
  <c r="D49" i="43"/>
  <c r="D142" i="43" s="1"/>
  <c r="H47" i="43"/>
  <c r="H46" i="43"/>
  <c r="H45" i="43"/>
  <c r="H44" i="43"/>
  <c r="H43" i="43"/>
  <c r="H42" i="43"/>
  <c r="H41" i="43"/>
  <c r="H40" i="43"/>
  <c r="G36" i="43"/>
  <c r="G141" i="43" s="1"/>
  <c r="F36" i="43"/>
  <c r="F141" i="43" s="1"/>
  <c r="F152" i="43" s="1"/>
  <c r="D36" i="43"/>
  <c r="D141" i="43" s="1"/>
  <c r="H34" i="43"/>
  <c r="H33" i="43"/>
  <c r="E32" i="43"/>
  <c r="H32" i="43" s="1"/>
  <c r="E31" i="43"/>
  <c r="H31" i="43" s="1"/>
  <c r="E30" i="43"/>
  <c r="H30" i="43" s="1"/>
  <c r="E29" i="43"/>
  <c r="H29" i="43" s="1"/>
  <c r="E28" i="43"/>
  <c r="H28" i="43" s="1"/>
  <c r="E27" i="43"/>
  <c r="H27" i="43" s="1"/>
  <c r="E26" i="43"/>
  <c r="H26" i="43" s="1"/>
  <c r="E25" i="43"/>
  <c r="H25" i="43" s="1"/>
  <c r="E24" i="43"/>
  <c r="H24" i="43" s="1"/>
  <c r="E23" i="43"/>
  <c r="H23" i="43" s="1"/>
  <c r="E22" i="43"/>
  <c r="H22" i="43" s="1"/>
  <c r="E21" i="43"/>
  <c r="H21" i="43" s="1"/>
  <c r="E152" i="42"/>
  <c r="G150" i="42"/>
  <c r="F150" i="42"/>
  <c r="E150" i="42"/>
  <c r="D150" i="42"/>
  <c r="G149" i="42"/>
  <c r="D144" i="42"/>
  <c r="F142" i="42"/>
  <c r="G137" i="42"/>
  <c r="F137" i="42"/>
  <c r="F149" i="42" s="1"/>
  <c r="E137" i="42"/>
  <c r="E149" i="42" s="1"/>
  <c r="D137" i="42"/>
  <c r="D149" i="42" s="1"/>
  <c r="H135" i="42"/>
  <c r="H134" i="42"/>
  <c r="H133" i="42"/>
  <c r="H132" i="42"/>
  <c r="H131" i="42"/>
  <c r="H137" i="42" s="1"/>
  <c r="H149" i="42" s="1"/>
  <c r="E119" i="42"/>
  <c r="H111" i="42"/>
  <c r="H148" i="42" s="1"/>
  <c r="G108" i="42"/>
  <c r="G147" i="42" s="1"/>
  <c r="F108" i="42"/>
  <c r="F147" i="42" s="1"/>
  <c r="E108" i="42"/>
  <c r="E147" i="42" s="1"/>
  <c r="D108" i="42"/>
  <c r="D147" i="42" s="1"/>
  <c r="H106" i="42"/>
  <c r="H105" i="42"/>
  <c r="H104" i="42"/>
  <c r="H103" i="42"/>
  <c r="H102" i="42"/>
  <c r="H108" i="42" s="1"/>
  <c r="H147" i="42" s="1"/>
  <c r="G98" i="42"/>
  <c r="G146" i="42" s="1"/>
  <c r="F98" i="42"/>
  <c r="F146" i="42" s="1"/>
  <c r="E98" i="42"/>
  <c r="E146" i="42" s="1"/>
  <c r="D98" i="42"/>
  <c r="D146" i="42" s="1"/>
  <c r="H96" i="42"/>
  <c r="H95" i="42"/>
  <c r="H94" i="42"/>
  <c r="H93" i="42"/>
  <c r="H98" i="42" s="1"/>
  <c r="H146" i="42" s="1"/>
  <c r="H92" i="42"/>
  <c r="H91" i="42"/>
  <c r="H90" i="42"/>
  <c r="H89" i="42"/>
  <c r="H88" i="42"/>
  <c r="H87" i="42"/>
  <c r="H86" i="42"/>
  <c r="G82" i="42"/>
  <c r="G145" i="42" s="1"/>
  <c r="F82" i="42"/>
  <c r="F145" i="42" s="1"/>
  <c r="E82" i="42"/>
  <c r="E145" i="42" s="1"/>
  <c r="D82" i="42"/>
  <c r="D145" i="42" s="1"/>
  <c r="H80" i="42"/>
  <c r="H79" i="42"/>
  <c r="H78" i="42"/>
  <c r="H77" i="42"/>
  <c r="H82" i="42" s="1"/>
  <c r="H145" i="42" s="1"/>
  <c r="G74" i="42"/>
  <c r="G144" i="42" s="1"/>
  <c r="F74" i="42"/>
  <c r="F144" i="42" s="1"/>
  <c r="E74" i="42"/>
  <c r="E144" i="42" s="1"/>
  <c r="D74" i="42"/>
  <c r="H72" i="42"/>
  <c r="H71" i="42"/>
  <c r="H70" i="42"/>
  <c r="H69" i="42"/>
  <c r="H74" i="42" s="1"/>
  <c r="H144" i="42" s="1"/>
  <c r="H68" i="42"/>
  <c r="G64" i="42"/>
  <c r="G143" i="42" s="1"/>
  <c r="F64" i="42"/>
  <c r="F143" i="42" s="1"/>
  <c r="E64" i="42"/>
  <c r="E143" i="42" s="1"/>
  <c r="D64" i="42"/>
  <c r="D143" i="42" s="1"/>
  <c r="H62" i="42"/>
  <c r="H61" i="42"/>
  <c r="H60" i="42"/>
  <c r="H59" i="42"/>
  <c r="H58" i="42"/>
  <c r="H57" i="42"/>
  <c r="H56" i="42"/>
  <c r="H55" i="42"/>
  <c r="H54" i="42"/>
  <c r="H53" i="42"/>
  <c r="G49" i="42"/>
  <c r="G142" i="42" s="1"/>
  <c r="F49" i="42"/>
  <c r="E49" i="42"/>
  <c r="E142" i="42" s="1"/>
  <c r="D49" i="42"/>
  <c r="D142" i="42" s="1"/>
  <c r="H47" i="42"/>
  <c r="H46" i="42"/>
  <c r="H45" i="42"/>
  <c r="H44" i="42"/>
  <c r="H43" i="42"/>
  <c r="H42" i="42"/>
  <c r="H41" i="42"/>
  <c r="H40" i="42"/>
  <c r="H49" i="42" s="1"/>
  <c r="H142" i="42" s="1"/>
  <c r="G36" i="42"/>
  <c r="G141" i="42" s="1"/>
  <c r="G152" i="42" s="1"/>
  <c r="F36" i="42"/>
  <c r="F141" i="42" s="1"/>
  <c r="E36" i="42"/>
  <c r="E141" i="42" s="1"/>
  <c r="D36" i="42"/>
  <c r="D141" i="42" s="1"/>
  <c r="H34" i="42"/>
  <c r="H33" i="42"/>
  <c r="H32" i="42"/>
  <c r="H31" i="42"/>
  <c r="H30" i="42"/>
  <c r="H29" i="42"/>
  <c r="H28" i="42"/>
  <c r="H27" i="42"/>
  <c r="H26" i="42"/>
  <c r="H25" i="42"/>
  <c r="H24" i="42"/>
  <c r="H23" i="42"/>
  <c r="H22" i="42"/>
  <c r="H21" i="42"/>
  <c r="H18" i="42"/>
  <c r="H150" i="42" s="1"/>
  <c r="G150" i="41"/>
  <c r="F150" i="41"/>
  <c r="E150" i="41"/>
  <c r="D150" i="41"/>
  <c r="G149" i="41"/>
  <c r="F149" i="41"/>
  <c r="D149" i="41"/>
  <c r="E147" i="41"/>
  <c r="D147" i="41"/>
  <c r="G145" i="41"/>
  <c r="F145" i="41"/>
  <c r="E145" i="41"/>
  <c r="D144" i="41"/>
  <c r="F143" i="41"/>
  <c r="F142" i="41"/>
  <c r="E142" i="41"/>
  <c r="G137" i="41"/>
  <c r="F137" i="41"/>
  <c r="E137" i="41"/>
  <c r="E149" i="41" s="1"/>
  <c r="D137" i="41"/>
  <c r="H135" i="41"/>
  <c r="H134" i="41"/>
  <c r="H133" i="41"/>
  <c r="H132" i="41"/>
  <c r="H137" i="41" s="1"/>
  <c r="H149" i="41" s="1"/>
  <c r="H131" i="41"/>
  <c r="E123" i="41"/>
  <c r="E127" i="41" s="1"/>
  <c r="E119" i="41"/>
  <c r="H111" i="41"/>
  <c r="H148" i="41" s="1"/>
  <c r="G108" i="41"/>
  <c r="G147" i="41" s="1"/>
  <c r="F108" i="41"/>
  <c r="F147" i="41" s="1"/>
  <c r="E108" i="41"/>
  <c r="D108" i="41"/>
  <c r="H106" i="41"/>
  <c r="H105" i="41"/>
  <c r="H104" i="41"/>
  <c r="H103" i="41"/>
  <c r="H102" i="41"/>
  <c r="H108" i="41" s="1"/>
  <c r="H147" i="41" s="1"/>
  <c r="G98" i="41"/>
  <c r="G146" i="41" s="1"/>
  <c r="F98" i="41"/>
  <c r="F146" i="41" s="1"/>
  <c r="E98" i="41"/>
  <c r="E146" i="41" s="1"/>
  <c r="D98" i="41"/>
  <c r="D146" i="41" s="1"/>
  <c r="H96" i="41"/>
  <c r="H95" i="41"/>
  <c r="H94" i="41"/>
  <c r="H93" i="41"/>
  <c r="H98" i="41" s="1"/>
  <c r="H146" i="41" s="1"/>
  <c r="H92" i="41"/>
  <c r="H91" i="41"/>
  <c r="H90" i="41"/>
  <c r="H89" i="41"/>
  <c r="H88" i="41"/>
  <c r="H87" i="41"/>
  <c r="H86" i="41"/>
  <c r="H82" i="41"/>
  <c r="H145" i="41" s="1"/>
  <c r="G82" i="41"/>
  <c r="F82" i="41"/>
  <c r="D82" i="41"/>
  <c r="D145" i="41" s="1"/>
  <c r="H80" i="41"/>
  <c r="H79" i="41"/>
  <c r="H78" i="41"/>
  <c r="H77" i="41"/>
  <c r="G74" i="41"/>
  <c r="G144" i="41" s="1"/>
  <c r="F74" i="41"/>
  <c r="F144" i="41" s="1"/>
  <c r="E74" i="41"/>
  <c r="E144" i="41" s="1"/>
  <c r="D74" i="41"/>
  <c r="H72" i="41"/>
  <c r="H71" i="41"/>
  <c r="H70" i="41"/>
  <c r="H69" i="41"/>
  <c r="H74" i="41" s="1"/>
  <c r="H144" i="41" s="1"/>
  <c r="H68" i="41"/>
  <c r="G64" i="41"/>
  <c r="G143" i="41" s="1"/>
  <c r="F64" i="41"/>
  <c r="E64" i="41"/>
  <c r="E143" i="41" s="1"/>
  <c r="D64" i="41"/>
  <c r="D143" i="41" s="1"/>
  <c r="H62" i="41"/>
  <c r="H61" i="41"/>
  <c r="H60" i="41"/>
  <c r="H59" i="41"/>
  <c r="H58" i="41"/>
  <c r="H57" i="41"/>
  <c r="H56" i="41"/>
  <c r="H55" i="41"/>
  <c r="H54" i="41"/>
  <c r="H53" i="41"/>
  <c r="H64" i="41" s="1"/>
  <c r="H143" i="41" s="1"/>
  <c r="G49" i="41"/>
  <c r="G142" i="41" s="1"/>
  <c r="F49" i="41"/>
  <c r="E49" i="41"/>
  <c r="D49" i="41"/>
  <c r="D142" i="41" s="1"/>
  <c r="H47" i="41"/>
  <c r="H46" i="41"/>
  <c r="H45" i="41"/>
  <c r="H44" i="41"/>
  <c r="H43" i="41"/>
  <c r="H42" i="41"/>
  <c r="H41" i="41"/>
  <c r="H40" i="41"/>
  <c r="G36" i="41"/>
  <c r="G141" i="41" s="1"/>
  <c r="F36" i="41"/>
  <c r="F141" i="41" s="1"/>
  <c r="F152" i="41" s="1"/>
  <c r="E36" i="41"/>
  <c r="E141" i="41" s="1"/>
  <c r="D36" i="41"/>
  <c r="D141" i="41" s="1"/>
  <c r="H34" i="41"/>
  <c r="H33" i="41"/>
  <c r="H32" i="41"/>
  <c r="H31" i="41"/>
  <c r="H30" i="41"/>
  <c r="H29" i="41"/>
  <c r="H28" i="41"/>
  <c r="H27" i="41"/>
  <c r="H26" i="41"/>
  <c r="H25" i="41"/>
  <c r="H24" i="41"/>
  <c r="H23" i="41"/>
  <c r="H22" i="41"/>
  <c r="H21" i="41"/>
  <c r="H36" i="41" s="1"/>
  <c r="H141" i="41" s="1"/>
  <c r="H18" i="41"/>
  <c r="H150" i="41" s="1"/>
  <c r="H150" i="40"/>
  <c r="G150" i="40"/>
  <c r="F150" i="40"/>
  <c r="E150" i="40"/>
  <c r="D150" i="40"/>
  <c r="F149" i="40"/>
  <c r="E149" i="40"/>
  <c r="H148" i="40"/>
  <c r="D147" i="40"/>
  <c r="F145" i="40"/>
  <c r="E145" i="40"/>
  <c r="G143" i="40"/>
  <c r="E143" i="40"/>
  <c r="E142" i="40"/>
  <c r="D142" i="40"/>
  <c r="G141" i="40"/>
  <c r="G137" i="40"/>
  <c r="G149" i="40" s="1"/>
  <c r="F137" i="40"/>
  <c r="E137" i="40"/>
  <c r="D137" i="40"/>
  <c r="D149" i="40" s="1"/>
  <c r="H135" i="40"/>
  <c r="H134" i="40"/>
  <c r="H133" i="40"/>
  <c r="H132" i="40"/>
  <c r="H131" i="40"/>
  <c r="H137" i="40" s="1"/>
  <c r="H149" i="40" s="1"/>
  <c r="E119" i="40"/>
  <c r="E123" i="40" s="1"/>
  <c r="E127" i="40" s="1"/>
  <c r="H111" i="40"/>
  <c r="G108" i="40"/>
  <c r="G147" i="40" s="1"/>
  <c r="F108" i="40"/>
  <c r="F147" i="40" s="1"/>
  <c r="E108" i="40"/>
  <c r="E147" i="40" s="1"/>
  <c r="D108" i="40"/>
  <c r="H106" i="40"/>
  <c r="H105" i="40"/>
  <c r="H104" i="40"/>
  <c r="H103" i="40"/>
  <c r="H102" i="40"/>
  <c r="H108" i="40" s="1"/>
  <c r="H147" i="40" s="1"/>
  <c r="G98" i="40"/>
  <c r="G146" i="40" s="1"/>
  <c r="F98" i="40"/>
  <c r="F146" i="40" s="1"/>
  <c r="E98" i="40"/>
  <c r="E146" i="40" s="1"/>
  <c r="D98" i="40"/>
  <c r="D146" i="40" s="1"/>
  <c r="H96" i="40"/>
  <c r="H95" i="40"/>
  <c r="H94" i="40"/>
  <c r="H93" i="40"/>
  <c r="H92" i="40"/>
  <c r="H91" i="40"/>
  <c r="H90" i="40"/>
  <c r="H89" i="40"/>
  <c r="H88" i="40"/>
  <c r="H87" i="40"/>
  <c r="H86" i="40"/>
  <c r="G82" i="40"/>
  <c r="G145" i="40" s="1"/>
  <c r="F82" i="40"/>
  <c r="D82" i="40"/>
  <c r="D145" i="40" s="1"/>
  <c r="H80" i="40"/>
  <c r="H79" i="40"/>
  <c r="H78" i="40"/>
  <c r="H77" i="40"/>
  <c r="H82" i="40" s="1"/>
  <c r="H145" i="40" s="1"/>
  <c r="G74" i="40"/>
  <c r="G144" i="40" s="1"/>
  <c r="F74" i="40"/>
  <c r="F144" i="40" s="1"/>
  <c r="E74" i="40"/>
  <c r="E144" i="40" s="1"/>
  <c r="D74" i="40"/>
  <c r="D144" i="40" s="1"/>
  <c r="H72" i="40"/>
  <c r="H71" i="40"/>
  <c r="H70" i="40"/>
  <c r="H69" i="40"/>
  <c r="H68" i="40"/>
  <c r="H74" i="40" s="1"/>
  <c r="H144" i="40" s="1"/>
  <c r="G64" i="40"/>
  <c r="F64" i="40"/>
  <c r="F143" i="40" s="1"/>
  <c r="E64" i="40"/>
  <c r="D64" i="40"/>
  <c r="D143" i="40" s="1"/>
  <c r="H62" i="40"/>
  <c r="H61" i="40"/>
  <c r="H60" i="40"/>
  <c r="H59" i="40"/>
  <c r="H58" i="40"/>
  <c r="H57" i="40"/>
  <c r="H64" i="40" s="1"/>
  <c r="H143" i="40" s="1"/>
  <c r="H56" i="40"/>
  <c r="H55" i="40"/>
  <c r="H54" i="40"/>
  <c r="H53" i="40"/>
  <c r="G49" i="40"/>
  <c r="G142" i="40" s="1"/>
  <c r="F49" i="40"/>
  <c r="F142" i="40" s="1"/>
  <c r="E49" i="40"/>
  <c r="D49" i="40"/>
  <c r="H47" i="40"/>
  <c r="H46" i="40"/>
  <c r="H45" i="40"/>
  <c r="H44" i="40"/>
  <c r="H49" i="40" s="1"/>
  <c r="H142" i="40" s="1"/>
  <c r="H43" i="40"/>
  <c r="H42" i="40"/>
  <c r="H41" i="40"/>
  <c r="H40" i="40"/>
  <c r="G36" i="40"/>
  <c r="F36" i="40"/>
  <c r="F141" i="40" s="1"/>
  <c r="E36" i="40"/>
  <c r="E141" i="40" s="1"/>
  <c r="H34" i="40"/>
  <c r="H33" i="40"/>
  <c r="H32" i="40"/>
  <c r="H31" i="40"/>
  <c r="H30" i="40"/>
  <c r="E29" i="40"/>
  <c r="D29" i="40"/>
  <c r="D36" i="40" s="1"/>
  <c r="D141" i="40" s="1"/>
  <c r="D152" i="40" s="1"/>
  <c r="H28" i="40"/>
  <c r="H27" i="40"/>
  <c r="H26" i="40"/>
  <c r="H25" i="40"/>
  <c r="H24" i="40"/>
  <c r="H23" i="40"/>
  <c r="H22" i="40"/>
  <c r="H21" i="40"/>
  <c r="H18" i="40"/>
  <c r="G150" i="39"/>
  <c r="F150" i="39"/>
  <c r="E150" i="39"/>
  <c r="D150" i="39"/>
  <c r="G149" i="39"/>
  <c r="E147" i="39"/>
  <c r="D147" i="39"/>
  <c r="G145" i="39"/>
  <c r="E145" i="39"/>
  <c r="D144" i="39"/>
  <c r="F142" i="39"/>
  <c r="G137" i="39"/>
  <c r="F137" i="39"/>
  <c r="F149" i="39" s="1"/>
  <c r="E137" i="39"/>
  <c r="E149" i="39" s="1"/>
  <c r="D137" i="39"/>
  <c r="D149" i="39" s="1"/>
  <c r="H135" i="39"/>
  <c r="H134" i="39"/>
  <c r="H133" i="39"/>
  <c r="H132" i="39"/>
  <c r="H137" i="39" s="1"/>
  <c r="H149" i="39" s="1"/>
  <c r="H131" i="39"/>
  <c r="H111" i="39"/>
  <c r="H148" i="39" s="1"/>
  <c r="G108" i="39"/>
  <c r="G147" i="39" s="1"/>
  <c r="F108" i="39"/>
  <c r="F147" i="39" s="1"/>
  <c r="E108" i="39"/>
  <c r="D108" i="39"/>
  <c r="H106" i="39"/>
  <c r="H105" i="39"/>
  <c r="H104" i="39"/>
  <c r="G98" i="39"/>
  <c r="G146" i="39" s="1"/>
  <c r="F98" i="39"/>
  <c r="F146" i="39" s="1"/>
  <c r="E98" i="39"/>
  <c r="E146" i="39" s="1"/>
  <c r="D98" i="39"/>
  <c r="D146" i="39" s="1"/>
  <c r="H96" i="39"/>
  <c r="H95" i="39"/>
  <c r="H94" i="39"/>
  <c r="H93" i="39"/>
  <c r="H92" i="39"/>
  <c r="H91" i="39"/>
  <c r="H90" i="39"/>
  <c r="H89" i="39"/>
  <c r="H88" i="39"/>
  <c r="H87" i="39"/>
  <c r="H86" i="39"/>
  <c r="H98" i="39" s="1"/>
  <c r="H146" i="39" s="1"/>
  <c r="G82" i="39"/>
  <c r="F82" i="39"/>
  <c r="F145" i="39" s="1"/>
  <c r="D82" i="39"/>
  <c r="D145" i="39" s="1"/>
  <c r="H80" i="39"/>
  <c r="H79" i="39"/>
  <c r="H78" i="39"/>
  <c r="H77" i="39"/>
  <c r="H82" i="39" s="1"/>
  <c r="H145" i="39" s="1"/>
  <c r="G74" i="39"/>
  <c r="G144" i="39" s="1"/>
  <c r="F74" i="39"/>
  <c r="F144" i="39" s="1"/>
  <c r="E74" i="39"/>
  <c r="E144" i="39" s="1"/>
  <c r="D74" i="39"/>
  <c r="H72" i="39"/>
  <c r="H71" i="39"/>
  <c r="H70" i="39"/>
  <c r="H69" i="39"/>
  <c r="H68" i="39"/>
  <c r="H74" i="39" s="1"/>
  <c r="H144" i="39" s="1"/>
  <c r="F64" i="39"/>
  <c r="F143" i="39" s="1"/>
  <c r="E64" i="39"/>
  <c r="E143" i="39" s="1"/>
  <c r="H62" i="39"/>
  <c r="H61" i="39"/>
  <c r="H60" i="39"/>
  <c r="H59" i="39"/>
  <c r="H58" i="39"/>
  <c r="H57" i="39"/>
  <c r="H56" i="39"/>
  <c r="H55" i="39"/>
  <c r="H54" i="39"/>
  <c r="H53" i="39"/>
  <c r="H64" i="39" s="1"/>
  <c r="H143" i="39" s="1"/>
  <c r="G53" i="39"/>
  <c r="G64" i="39" s="1"/>
  <c r="G143" i="39" s="1"/>
  <c r="D53" i="39"/>
  <c r="D64" i="39" s="1"/>
  <c r="D143" i="39" s="1"/>
  <c r="G49" i="39"/>
  <c r="G142" i="39" s="1"/>
  <c r="F49" i="39"/>
  <c r="E49" i="39"/>
  <c r="E142" i="39" s="1"/>
  <c r="D49" i="39"/>
  <c r="D142" i="39" s="1"/>
  <c r="H47" i="39"/>
  <c r="H46" i="39"/>
  <c r="H45" i="39"/>
  <c r="H44" i="39"/>
  <c r="H43" i="39"/>
  <c r="H42" i="39"/>
  <c r="H41" i="39"/>
  <c r="H40" i="39"/>
  <c r="G36" i="39"/>
  <c r="G141" i="39" s="1"/>
  <c r="F36" i="39"/>
  <c r="F141" i="39" s="1"/>
  <c r="E36" i="39"/>
  <c r="E141" i="39" s="1"/>
  <c r="E152" i="39" s="1"/>
  <c r="D36" i="39"/>
  <c r="D141" i="39" s="1"/>
  <c r="H34" i="39"/>
  <c r="H33" i="39"/>
  <c r="H32" i="39"/>
  <c r="H30" i="39"/>
  <c r="H29" i="39"/>
  <c r="H28" i="39"/>
  <c r="H27" i="39"/>
  <c r="H25" i="39"/>
  <c r="H23" i="39"/>
  <c r="H36" i="39" s="1"/>
  <c r="H141" i="39" s="1"/>
  <c r="H22" i="39"/>
  <c r="H18" i="39"/>
  <c r="H150" i="39" s="1"/>
  <c r="G150" i="38"/>
  <c r="F150" i="38"/>
  <c r="E150" i="38"/>
  <c r="D150" i="38"/>
  <c r="G149" i="38"/>
  <c r="E147" i="38"/>
  <c r="G146" i="38"/>
  <c r="F146" i="38"/>
  <c r="G145" i="38"/>
  <c r="E145" i="38"/>
  <c r="G144" i="38"/>
  <c r="D144" i="38"/>
  <c r="D143" i="38"/>
  <c r="F142" i="38"/>
  <c r="G141" i="38"/>
  <c r="G137" i="38"/>
  <c r="F137" i="38"/>
  <c r="F149" i="38" s="1"/>
  <c r="E137" i="38"/>
  <c r="E149" i="38" s="1"/>
  <c r="D137" i="38"/>
  <c r="D149" i="38" s="1"/>
  <c r="H135" i="38"/>
  <c r="H134" i="38"/>
  <c r="H133" i="38"/>
  <c r="H132" i="38"/>
  <c r="H137" i="38" s="1"/>
  <c r="H149" i="38" s="1"/>
  <c r="H131" i="38"/>
  <c r="E119" i="38"/>
  <c r="E123" i="38" s="1"/>
  <c r="E127" i="38" s="1"/>
  <c r="H111" i="38"/>
  <c r="H148" i="38" s="1"/>
  <c r="G108" i="38"/>
  <c r="G147" i="38" s="1"/>
  <c r="F108" i="38"/>
  <c r="F147" i="38" s="1"/>
  <c r="E108" i="38"/>
  <c r="D108" i="38"/>
  <c r="D147" i="38" s="1"/>
  <c r="H106" i="38"/>
  <c r="H105" i="38"/>
  <c r="H104" i="38"/>
  <c r="H103" i="38"/>
  <c r="H102" i="38"/>
  <c r="H108" i="38" s="1"/>
  <c r="H147" i="38" s="1"/>
  <c r="G98" i="38"/>
  <c r="F98" i="38"/>
  <c r="E98" i="38"/>
  <c r="E146" i="38" s="1"/>
  <c r="D98" i="38"/>
  <c r="D146" i="38" s="1"/>
  <c r="H96" i="38"/>
  <c r="H95" i="38"/>
  <c r="H94" i="38"/>
  <c r="H93" i="38"/>
  <c r="H98" i="38" s="1"/>
  <c r="H146" i="38" s="1"/>
  <c r="H92" i="38"/>
  <c r="H91" i="38"/>
  <c r="H90" i="38"/>
  <c r="H89" i="38"/>
  <c r="H88" i="38"/>
  <c r="H87" i="38"/>
  <c r="H86" i="38"/>
  <c r="H82" i="38"/>
  <c r="H145" i="38" s="1"/>
  <c r="G82" i="38"/>
  <c r="F82" i="38"/>
  <c r="F145" i="38" s="1"/>
  <c r="D82" i="38"/>
  <c r="D145" i="38" s="1"/>
  <c r="H80" i="38"/>
  <c r="H79" i="38"/>
  <c r="H78" i="38"/>
  <c r="H77" i="38"/>
  <c r="G74" i="38"/>
  <c r="F74" i="38"/>
  <c r="F144" i="38" s="1"/>
  <c r="E74" i="38"/>
  <c r="E144" i="38" s="1"/>
  <c r="D74" i="38"/>
  <c r="H72" i="38"/>
  <c r="H71" i="38"/>
  <c r="H70" i="38"/>
  <c r="H69" i="38"/>
  <c r="H74" i="38" s="1"/>
  <c r="H144" i="38" s="1"/>
  <c r="H68" i="38"/>
  <c r="G64" i="38"/>
  <c r="G143" i="38" s="1"/>
  <c r="F64" i="38"/>
  <c r="F143" i="38" s="1"/>
  <c r="E64" i="38"/>
  <c r="E143" i="38" s="1"/>
  <c r="D64" i="38"/>
  <c r="H62" i="38"/>
  <c r="H61" i="38"/>
  <c r="H60" i="38"/>
  <c r="H59" i="38"/>
  <c r="H58" i="38"/>
  <c r="H57" i="38"/>
  <c r="H56" i="38"/>
  <c r="H55" i="38"/>
  <c r="H54" i="38"/>
  <c r="H53" i="38"/>
  <c r="H64" i="38" s="1"/>
  <c r="H143" i="38" s="1"/>
  <c r="G49" i="38"/>
  <c r="G142" i="38" s="1"/>
  <c r="F49" i="38"/>
  <c r="E49" i="38"/>
  <c r="E142" i="38" s="1"/>
  <c r="D49" i="38"/>
  <c r="D142" i="38" s="1"/>
  <c r="H47" i="38"/>
  <c r="H46" i="38"/>
  <c r="H45" i="38"/>
  <c r="H44" i="38"/>
  <c r="H43" i="38"/>
  <c r="H42" i="38"/>
  <c r="H41" i="38"/>
  <c r="H40" i="38"/>
  <c r="G36" i="38"/>
  <c r="F36" i="38"/>
  <c r="F141" i="38" s="1"/>
  <c r="E36" i="38"/>
  <c r="E141" i="38" s="1"/>
  <c r="E152" i="38" s="1"/>
  <c r="D36" i="38"/>
  <c r="D141" i="38" s="1"/>
  <c r="D152" i="38" s="1"/>
  <c r="H34" i="38"/>
  <c r="H33" i="38"/>
  <c r="H32" i="38"/>
  <c r="H31" i="38"/>
  <c r="H30" i="38"/>
  <c r="H29" i="38"/>
  <c r="H28" i="38"/>
  <c r="H27" i="38"/>
  <c r="H26" i="38"/>
  <c r="H25" i="38"/>
  <c r="H24" i="38"/>
  <c r="H23" i="38"/>
  <c r="H22" i="38"/>
  <c r="H21" i="38"/>
  <c r="H36" i="38" s="1"/>
  <c r="H141" i="38" s="1"/>
  <c r="H18" i="38"/>
  <c r="H150" i="38" s="1"/>
  <c r="G150" i="37"/>
  <c r="F150" i="37"/>
  <c r="E150" i="37"/>
  <c r="D150" i="37"/>
  <c r="F149" i="37"/>
  <c r="H148" i="37"/>
  <c r="D147" i="37"/>
  <c r="F146" i="37"/>
  <c r="D146" i="37"/>
  <c r="F145" i="37"/>
  <c r="E145" i="37"/>
  <c r="G144" i="37"/>
  <c r="F144" i="37"/>
  <c r="E142" i="37"/>
  <c r="G137" i="37"/>
  <c r="G149" i="37" s="1"/>
  <c r="F137" i="37"/>
  <c r="E137" i="37"/>
  <c r="E149" i="37" s="1"/>
  <c r="D137" i="37"/>
  <c r="D149" i="37" s="1"/>
  <c r="H135" i="37"/>
  <c r="H134" i="37"/>
  <c r="H133" i="37"/>
  <c r="H132" i="37"/>
  <c r="H131" i="37"/>
  <c r="H137" i="37" s="1"/>
  <c r="H149" i="37" s="1"/>
  <c r="E119" i="37"/>
  <c r="H111" i="37"/>
  <c r="G108" i="37"/>
  <c r="G147" i="37" s="1"/>
  <c r="F108" i="37"/>
  <c r="F147" i="37" s="1"/>
  <c r="E108" i="37"/>
  <c r="E147" i="37" s="1"/>
  <c r="D108" i="37"/>
  <c r="H106" i="37"/>
  <c r="H105" i="37"/>
  <c r="H104" i="37"/>
  <c r="H103" i="37"/>
  <c r="H102" i="37"/>
  <c r="G98" i="37"/>
  <c r="G146" i="37" s="1"/>
  <c r="F98" i="37"/>
  <c r="E98" i="37"/>
  <c r="E146" i="37" s="1"/>
  <c r="D98" i="37"/>
  <c r="H96" i="37"/>
  <c r="H95" i="37"/>
  <c r="H94" i="37"/>
  <c r="H93" i="37"/>
  <c r="H92" i="37"/>
  <c r="H91" i="37"/>
  <c r="H90" i="37"/>
  <c r="H89" i="37"/>
  <c r="H88" i="37"/>
  <c r="H87" i="37"/>
  <c r="H86" i="37"/>
  <c r="G82" i="37"/>
  <c r="G145" i="37" s="1"/>
  <c r="F82" i="37"/>
  <c r="D82" i="37"/>
  <c r="D145" i="37" s="1"/>
  <c r="H80" i="37"/>
  <c r="H79" i="37"/>
  <c r="H78" i="37"/>
  <c r="H77" i="37"/>
  <c r="H82" i="37" s="1"/>
  <c r="H145" i="37" s="1"/>
  <c r="G74" i="37"/>
  <c r="F74" i="37"/>
  <c r="E74" i="37"/>
  <c r="E144" i="37" s="1"/>
  <c r="D74" i="37"/>
  <c r="D144" i="37" s="1"/>
  <c r="H72" i="37"/>
  <c r="H71" i="37"/>
  <c r="H70" i="37"/>
  <c r="H69" i="37"/>
  <c r="H74" i="37" s="1"/>
  <c r="H144" i="37" s="1"/>
  <c r="H68" i="37"/>
  <c r="G64" i="37"/>
  <c r="G143" i="37" s="1"/>
  <c r="F64" i="37"/>
  <c r="F143" i="37" s="1"/>
  <c r="E64" i="37"/>
  <c r="E143" i="37" s="1"/>
  <c r="H62" i="37"/>
  <c r="H61" i="37"/>
  <c r="H60" i="37"/>
  <c r="H59" i="37"/>
  <c r="H58" i="37"/>
  <c r="H57" i="37"/>
  <c r="H56" i="37"/>
  <c r="H55" i="37"/>
  <c r="H54" i="37"/>
  <c r="G53" i="37"/>
  <c r="H53" i="37" s="1"/>
  <c r="H64" i="37" s="1"/>
  <c r="H143" i="37" s="1"/>
  <c r="D53" i="37"/>
  <c r="D64" i="37" s="1"/>
  <c r="D143" i="37" s="1"/>
  <c r="G49" i="37"/>
  <c r="G142" i="37" s="1"/>
  <c r="F49" i="37"/>
  <c r="F142" i="37" s="1"/>
  <c r="E49" i="37"/>
  <c r="D49" i="37"/>
  <c r="D142" i="37" s="1"/>
  <c r="H47" i="37"/>
  <c r="H46" i="37"/>
  <c r="H45" i="37"/>
  <c r="H44" i="37"/>
  <c r="H49" i="37" s="1"/>
  <c r="H142" i="37" s="1"/>
  <c r="H43" i="37"/>
  <c r="H42" i="37"/>
  <c r="H41" i="37"/>
  <c r="H40" i="37"/>
  <c r="F36" i="37"/>
  <c r="F141" i="37" s="1"/>
  <c r="F152" i="37" s="1"/>
  <c r="E36" i="37"/>
  <c r="E141" i="37" s="1"/>
  <c r="E152" i="37" s="1"/>
  <c r="D36" i="37"/>
  <c r="D141" i="37" s="1"/>
  <c r="D152" i="37" s="1"/>
  <c r="H34" i="37"/>
  <c r="H33" i="37"/>
  <c r="H32" i="37"/>
  <c r="H31" i="37"/>
  <c r="H30" i="37"/>
  <c r="G29" i="37"/>
  <c r="H28" i="37"/>
  <c r="H27" i="37"/>
  <c r="H26" i="37"/>
  <c r="H25" i="37"/>
  <c r="H24" i="37"/>
  <c r="H23" i="37"/>
  <c r="H22" i="37"/>
  <c r="H21" i="37"/>
  <c r="H18" i="37"/>
  <c r="H150" i="37" s="1"/>
  <c r="F64" i="36"/>
  <c r="F143" i="36" s="1"/>
  <c r="F152" i="36" s="1"/>
  <c r="E64" i="36"/>
  <c r="E143" i="36" s="1"/>
  <c r="E152" i="36" s="1"/>
  <c r="H53" i="36"/>
  <c r="H64" i="36" s="1"/>
  <c r="H143" i="36" s="1"/>
  <c r="H152" i="36" s="1"/>
  <c r="D29" i="7" s="1"/>
  <c r="G29" i="7" s="1"/>
  <c r="H29" i="7" s="1"/>
  <c r="G53" i="36"/>
  <c r="G64" i="36" s="1"/>
  <c r="G143" i="36" s="1"/>
  <c r="G152" i="36" s="1"/>
  <c r="D53" i="36"/>
  <c r="D64" i="36" s="1"/>
  <c r="D143" i="36" s="1"/>
  <c r="D152" i="36" s="1"/>
  <c r="G150" i="35"/>
  <c r="F150" i="35"/>
  <c r="E150" i="35"/>
  <c r="D150" i="35"/>
  <c r="E146" i="35"/>
  <c r="E145" i="35"/>
  <c r="G144" i="35"/>
  <c r="F141" i="35"/>
  <c r="G137" i="35"/>
  <c r="G149" i="35" s="1"/>
  <c r="F137" i="35"/>
  <c r="F149" i="35" s="1"/>
  <c r="E137" i="35"/>
  <c r="E149" i="35" s="1"/>
  <c r="D137" i="35"/>
  <c r="D149" i="35" s="1"/>
  <c r="H135" i="35"/>
  <c r="H134" i="35"/>
  <c r="H133" i="35"/>
  <c r="H132" i="35"/>
  <c r="H131" i="35"/>
  <c r="H137" i="35" s="1"/>
  <c r="H149" i="35" s="1"/>
  <c r="E119" i="35"/>
  <c r="E123" i="35" s="1"/>
  <c r="E127" i="35" s="1"/>
  <c r="H111" i="35"/>
  <c r="H148" i="35" s="1"/>
  <c r="G108" i="35"/>
  <c r="G147" i="35" s="1"/>
  <c r="F108" i="35"/>
  <c r="F147" i="35" s="1"/>
  <c r="E108" i="35"/>
  <c r="E147" i="35" s="1"/>
  <c r="D108" i="35"/>
  <c r="D147" i="35" s="1"/>
  <c r="H106" i="35"/>
  <c r="H105" i="35"/>
  <c r="H104" i="35"/>
  <c r="H103" i="35"/>
  <c r="H102" i="35"/>
  <c r="G98" i="35"/>
  <c r="G146" i="35" s="1"/>
  <c r="F98" i="35"/>
  <c r="F146" i="35" s="1"/>
  <c r="E98" i="35"/>
  <c r="D98" i="35"/>
  <c r="D146" i="35" s="1"/>
  <c r="H96" i="35"/>
  <c r="H95" i="35"/>
  <c r="H94" i="35"/>
  <c r="H93" i="35"/>
  <c r="H92" i="35"/>
  <c r="H91" i="35"/>
  <c r="H90" i="35"/>
  <c r="H89" i="35"/>
  <c r="H88" i="35"/>
  <c r="H87" i="35"/>
  <c r="H86" i="35"/>
  <c r="G82" i="35"/>
  <c r="G145" i="35" s="1"/>
  <c r="F82" i="35"/>
  <c r="F145" i="35" s="1"/>
  <c r="D82" i="35"/>
  <c r="D145" i="35" s="1"/>
  <c r="H80" i="35"/>
  <c r="H79" i="35"/>
  <c r="H78" i="35"/>
  <c r="H77" i="35"/>
  <c r="H82" i="35" s="1"/>
  <c r="H145" i="35" s="1"/>
  <c r="G74" i="35"/>
  <c r="F74" i="35"/>
  <c r="F144" i="35" s="1"/>
  <c r="E74" i="35"/>
  <c r="E144" i="35" s="1"/>
  <c r="D74" i="35"/>
  <c r="D144" i="35" s="1"/>
  <c r="H72" i="35"/>
  <c r="H71" i="35"/>
  <c r="H70" i="35"/>
  <c r="H69" i="35"/>
  <c r="H68" i="35"/>
  <c r="H74" i="35" s="1"/>
  <c r="H144" i="35" s="1"/>
  <c r="G64" i="35"/>
  <c r="G143" i="35" s="1"/>
  <c r="F64" i="35"/>
  <c r="F143" i="35" s="1"/>
  <c r="E64" i="35"/>
  <c r="E143" i="35" s="1"/>
  <c r="H62" i="35"/>
  <c r="H61" i="35"/>
  <c r="H60" i="35"/>
  <c r="H59" i="35"/>
  <c r="H58" i="35"/>
  <c r="H57" i="35"/>
  <c r="H56" i="35"/>
  <c r="H55" i="35"/>
  <c r="H54" i="35"/>
  <c r="H53" i="35"/>
  <c r="H64" i="35" s="1"/>
  <c r="H143" i="35" s="1"/>
  <c r="D53" i="35"/>
  <c r="D64" i="35" s="1"/>
  <c r="D143" i="35" s="1"/>
  <c r="G49" i="35"/>
  <c r="G142" i="35" s="1"/>
  <c r="F49" i="35"/>
  <c r="F142" i="35" s="1"/>
  <c r="E49" i="35"/>
  <c r="E142" i="35" s="1"/>
  <c r="D49" i="35"/>
  <c r="D142" i="35" s="1"/>
  <c r="H47" i="35"/>
  <c r="H46" i="35"/>
  <c r="H45" i="35"/>
  <c r="H44" i="35"/>
  <c r="H43" i="35"/>
  <c r="H42" i="35"/>
  <c r="H41" i="35"/>
  <c r="H40" i="35"/>
  <c r="G36" i="35"/>
  <c r="G141" i="35" s="1"/>
  <c r="F36" i="35"/>
  <c r="E36" i="35"/>
  <c r="E141" i="35" s="1"/>
  <c r="H34" i="35"/>
  <c r="H33" i="35"/>
  <c r="H32" i="35"/>
  <c r="H31" i="35"/>
  <c r="H30" i="35"/>
  <c r="H29" i="35"/>
  <c r="H28" i="35"/>
  <c r="H27" i="35"/>
  <c r="H26" i="35"/>
  <c r="H25" i="35"/>
  <c r="H24" i="35"/>
  <c r="D23" i="35"/>
  <c r="H23" i="35" s="1"/>
  <c r="H22" i="35"/>
  <c r="H21" i="35"/>
  <c r="H36" i="35" s="1"/>
  <c r="H141" i="35" s="1"/>
  <c r="H18" i="35"/>
  <c r="H150" i="35" s="1"/>
  <c r="G150" i="34"/>
  <c r="F150" i="34"/>
  <c r="E150" i="34"/>
  <c r="D150" i="34"/>
  <c r="H148" i="34"/>
  <c r="F146" i="34"/>
  <c r="E145" i="34"/>
  <c r="E143" i="34"/>
  <c r="G141" i="34"/>
  <c r="G137" i="34"/>
  <c r="G149" i="34" s="1"/>
  <c r="F137" i="34"/>
  <c r="F149" i="34" s="1"/>
  <c r="E137" i="34"/>
  <c r="E149" i="34" s="1"/>
  <c r="D137" i="34"/>
  <c r="D149" i="34" s="1"/>
  <c r="H135" i="34"/>
  <c r="H134" i="34"/>
  <c r="H133" i="34"/>
  <c r="H132" i="34"/>
  <c r="H131" i="34"/>
  <c r="H137" i="34" s="1"/>
  <c r="H149" i="34" s="1"/>
  <c r="E119" i="34"/>
  <c r="H111" i="34"/>
  <c r="G108" i="34"/>
  <c r="G147" i="34" s="1"/>
  <c r="F108" i="34"/>
  <c r="F147" i="34" s="1"/>
  <c r="E108" i="34"/>
  <c r="E147" i="34" s="1"/>
  <c r="D108" i="34"/>
  <c r="D147" i="34" s="1"/>
  <c r="H106" i="34"/>
  <c r="H105" i="34"/>
  <c r="H104" i="34"/>
  <c r="H103" i="34"/>
  <c r="H108" i="34" s="1"/>
  <c r="H147" i="34" s="1"/>
  <c r="H102" i="34"/>
  <c r="G98" i="34"/>
  <c r="G146" i="34" s="1"/>
  <c r="F98" i="34"/>
  <c r="E98" i="34"/>
  <c r="E146" i="34" s="1"/>
  <c r="D98" i="34"/>
  <c r="D146" i="34" s="1"/>
  <c r="H96" i="34"/>
  <c r="H95" i="34"/>
  <c r="H94" i="34"/>
  <c r="H93" i="34"/>
  <c r="H92" i="34"/>
  <c r="H91" i="34"/>
  <c r="H90" i="34"/>
  <c r="H89" i="34"/>
  <c r="H88" i="34"/>
  <c r="H87" i="34"/>
  <c r="H86" i="34"/>
  <c r="G82" i="34"/>
  <c r="G145" i="34" s="1"/>
  <c r="F82" i="34"/>
  <c r="F145" i="34" s="1"/>
  <c r="D82" i="34"/>
  <c r="D145" i="34" s="1"/>
  <c r="H80" i="34"/>
  <c r="H79" i="34"/>
  <c r="H78" i="34"/>
  <c r="H77" i="34"/>
  <c r="H82" i="34" s="1"/>
  <c r="H145" i="34" s="1"/>
  <c r="G74" i="34"/>
  <c r="G144" i="34" s="1"/>
  <c r="F74" i="34"/>
  <c r="F144" i="34" s="1"/>
  <c r="E74" i="34"/>
  <c r="E144" i="34" s="1"/>
  <c r="D74" i="34"/>
  <c r="D144" i="34" s="1"/>
  <c r="H72" i="34"/>
  <c r="H71" i="34"/>
  <c r="H70" i="34"/>
  <c r="H69" i="34"/>
  <c r="H68" i="34"/>
  <c r="H74" i="34" s="1"/>
  <c r="H144" i="34" s="1"/>
  <c r="G64" i="34"/>
  <c r="G143" i="34" s="1"/>
  <c r="F64" i="34"/>
  <c r="F143" i="34" s="1"/>
  <c r="E64" i="34"/>
  <c r="D64" i="34"/>
  <c r="D143" i="34" s="1"/>
  <c r="H62" i="34"/>
  <c r="H61" i="34"/>
  <c r="H60" i="34"/>
  <c r="H59" i="34"/>
  <c r="H58" i="34"/>
  <c r="H57" i="34"/>
  <c r="H56" i="34"/>
  <c r="H55" i="34"/>
  <c r="H54" i="34"/>
  <c r="H53" i="34"/>
  <c r="G49" i="34"/>
  <c r="G142" i="34" s="1"/>
  <c r="F49" i="34"/>
  <c r="F142" i="34" s="1"/>
  <c r="E49" i="34"/>
  <c r="E142" i="34" s="1"/>
  <c r="D49" i="34"/>
  <c r="D142" i="34" s="1"/>
  <c r="H47" i="34"/>
  <c r="H46" i="34"/>
  <c r="H45" i="34"/>
  <c r="H44" i="34"/>
  <c r="H43" i="34"/>
  <c r="H42" i="34"/>
  <c r="H41" i="34"/>
  <c r="H40" i="34"/>
  <c r="G36" i="34"/>
  <c r="F36" i="34"/>
  <c r="F141" i="34" s="1"/>
  <c r="E36" i="34"/>
  <c r="E141" i="34" s="1"/>
  <c r="D36" i="34"/>
  <c r="D141" i="34" s="1"/>
  <c r="H34" i="34"/>
  <c r="H33" i="34"/>
  <c r="H32" i="34"/>
  <c r="H31" i="34"/>
  <c r="H30" i="34"/>
  <c r="H29" i="34"/>
  <c r="H28" i="34"/>
  <c r="H27" i="34"/>
  <c r="H26" i="34"/>
  <c r="H25" i="34"/>
  <c r="H24" i="34"/>
  <c r="H23" i="34"/>
  <c r="H36" i="34" s="1"/>
  <c r="H141" i="34" s="1"/>
  <c r="H22" i="34"/>
  <c r="H21" i="34"/>
  <c r="H18" i="34"/>
  <c r="H150" i="34" s="1"/>
  <c r="G150" i="33"/>
  <c r="F150" i="33"/>
  <c r="E150" i="33"/>
  <c r="D150" i="33"/>
  <c r="F147" i="33"/>
  <c r="E145" i="33"/>
  <c r="E144" i="33"/>
  <c r="G142" i="33"/>
  <c r="D141" i="33"/>
  <c r="G137" i="33"/>
  <c r="G149" i="33" s="1"/>
  <c r="F137" i="33"/>
  <c r="F149" i="33" s="1"/>
  <c r="E137" i="33"/>
  <c r="E149" i="33" s="1"/>
  <c r="D137" i="33"/>
  <c r="D149" i="33" s="1"/>
  <c r="H135" i="33"/>
  <c r="H134" i="33"/>
  <c r="H133" i="33"/>
  <c r="H132" i="33"/>
  <c r="H131" i="33"/>
  <c r="H137" i="33" s="1"/>
  <c r="H149" i="33" s="1"/>
  <c r="E123" i="33"/>
  <c r="E127" i="33" s="1"/>
  <c r="E119" i="33"/>
  <c r="H111" i="33"/>
  <c r="H148" i="33" s="1"/>
  <c r="G108" i="33"/>
  <c r="G147" i="33" s="1"/>
  <c r="F108" i="33"/>
  <c r="E108" i="33"/>
  <c r="E147" i="33" s="1"/>
  <c r="D108" i="33"/>
  <c r="D147" i="33" s="1"/>
  <c r="H106" i="33"/>
  <c r="H105" i="33"/>
  <c r="H104" i="33"/>
  <c r="H103" i="33"/>
  <c r="H102" i="33"/>
  <c r="H108" i="33" s="1"/>
  <c r="H147" i="33" s="1"/>
  <c r="G98" i="33"/>
  <c r="G146" i="33" s="1"/>
  <c r="F98" i="33"/>
  <c r="F146" i="33" s="1"/>
  <c r="E98" i="33"/>
  <c r="E146" i="33" s="1"/>
  <c r="D98" i="33"/>
  <c r="D146" i="33" s="1"/>
  <c r="H96" i="33"/>
  <c r="H95" i="33"/>
  <c r="H94" i="33"/>
  <c r="H93" i="33"/>
  <c r="H92" i="33"/>
  <c r="H91" i="33"/>
  <c r="H90" i="33"/>
  <c r="H89" i="33"/>
  <c r="H88" i="33"/>
  <c r="H87" i="33"/>
  <c r="H86" i="33"/>
  <c r="H98" i="33" s="1"/>
  <c r="H146" i="33" s="1"/>
  <c r="G82" i="33"/>
  <c r="G145" i="33" s="1"/>
  <c r="F82" i="33"/>
  <c r="F145" i="33" s="1"/>
  <c r="D82" i="33"/>
  <c r="D145" i="33" s="1"/>
  <c r="H80" i="33"/>
  <c r="H79" i="33"/>
  <c r="H78" i="33"/>
  <c r="H77" i="33"/>
  <c r="H82" i="33" s="1"/>
  <c r="H145" i="33" s="1"/>
  <c r="G74" i="33"/>
  <c r="G144" i="33" s="1"/>
  <c r="F74" i="33"/>
  <c r="F144" i="33" s="1"/>
  <c r="E74" i="33"/>
  <c r="D74" i="33"/>
  <c r="D144" i="33" s="1"/>
  <c r="H72" i="33"/>
  <c r="H71" i="33"/>
  <c r="H70" i="33"/>
  <c r="H69" i="33"/>
  <c r="H68" i="33"/>
  <c r="H74" i="33" s="1"/>
  <c r="H144" i="33" s="1"/>
  <c r="G64" i="33"/>
  <c r="G143" i="33" s="1"/>
  <c r="F64" i="33"/>
  <c r="F143" i="33" s="1"/>
  <c r="E64" i="33"/>
  <c r="E143" i="33" s="1"/>
  <c r="D64" i="33"/>
  <c r="D143" i="33" s="1"/>
  <c r="H62" i="33"/>
  <c r="H61" i="33"/>
  <c r="H60" i="33"/>
  <c r="H59" i="33"/>
  <c r="H58" i="33"/>
  <c r="H57" i="33"/>
  <c r="H56" i="33"/>
  <c r="H55" i="33"/>
  <c r="H54" i="33"/>
  <c r="H53" i="33"/>
  <c r="G49" i="33"/>
  <c r="F49" i="33"/>
  <c r="F142" i="33" s="1"/>
  <c r="E49" i="33"/>
  <c r="E142" i="33" s="1"/>
  <c r="D49" i="33"/>
  <c r="D142" i="33" s="1"/>
  <c r="H47" i="33"/>
  <c r="H46" i="33"/>
  <c r="H45" i="33"/>
  <c r="H44" i="33"/>
  <c r="H43" i="33"/>
  <c r="H42" i="33"/>
  <c r="H41" i="33"/>
  <c r="H40" i="33"/>
  <c r="H49" i="33" s="1"/>
  <c r="H142" i="33" s="1"/>
  <c r="G36" i="33"/>
  <c r="G141" i="33" s="1"/>
  <c r="F36" i="33"/>
  <c r="F141" i="33" s="1"/>
  <c r="F152" i="33" s="1"/>
  <c r="E36" i="33"/>
  <c r="E141" i="33" s="1"/>
  <c r="E152" i="33" s="1"/>
  <c r="D36" i="33"/>
  <c r="H34" i="33"/>
  <c r="H33" i="33"/>
  <c r="H32" i="33"/>
  <c r="H31" i="33"/>
  <c r="H30" i="33"/>
  <c r="H29" i="33"/>
  <c r="H28" i="33"/>
  <c r="H27" i="33"/>
  <c r="H26" i="33"/>
  <c r="H25" i="33"/>
  <c r="H24" i="33"/>
  <c r="H23" i="33"/>
  <c r="H22" i="33"/>
  <c r="H21" i="33"/>
  <c r="H18" i="33"/>
  <c r="H150" i="33" s="1"/>
  <c r="G150" i="32"/>
  <c r="F150" i="32"/>
  <c r="E150" i="32"/>
  <c r="D150" i="32"/>
  <c r="G149" i="32"/>
  <c r="E147" i="32"/>
  <c r="G145" i="32"/>
  <c r="D144" i="32"/>
  <c r="F142" i="32"/>
  <c r="G137" i="32"/>
  <c r="F137" i="32"/>
  <c r="F149" i="32" s="1"/>
  <c r="E137" i="32"/>
  <c r="E149" i="32" s="1"/>
  <c r="D137" i="32"/>
  <c r="D149" i="32" s="1"/>
  <c r="H135" i="32"/>
  <c r="H134" i="32"/>
  <c r="H133" i="32"/>
  <c r="H132" i="32"/>
  <c r="H137" i="32" s="1"/>
  <c r="H149" i="32" s="1"/>
  <c r="H131" i="32"/>
  <c r="E119" i="32"/>
  <c r="H111" i="32"/>
  <c r="H148" i="32" s="1"/>
  <c r="G108" i="32"/>
  <c r="G147" i="32" s="1"/>
  <c r="F108" i="32"/>
  <c r="F147" i="32" s="1"/>
  <c r="E108" i="32"/>
  <c r="D108" i="32"/>
  <c r="D147" i="32" s="1"/>
  <c r="H106" i="32"/>
  <c r="H105" i="32"/>
  <c r="H104" i="32"/>
  <c r="H103" i="32"/>
  <c r="H102" i="32"/>
  <c r="H108" i="32" s="1"/>
  <c r="H147" i="32" s="1"/>
  <c r="G98" i="32"/>
  <c r="G146" i="32" s="1"/>
  <c r="F98" i="32"/>
  <c r="F146" i="32" s="1"/>
  <c r="E98" i="32"/>
  <c r="E146" i="32" s="1"/>
  <c r="D98" i="32"/>
  <c r="D146" i="32" s="1"/>
  <c r="H96" i="32"/>
  <c r="H95" i="32"/>
  <c r="H94" i="32"/>
  <c r="H93" i="32"/>
  <c r="H92" i="32"/>
  <c r="H91" i="32"/>
  <c r="H90" i="32"/>
  <c r="H89" i="32"/>
  <c r="H88" i="32"/>
  <c r="H87" i="32"/>
  <c r="H86" i="32"/>
  <c r="G82" i="32"/>
  <c r="F82" i="32"/>
  <c r="F145" i="32" s="1"/>
  <c r="E82" i="32"/>
  <c r="E145" i="32" s="1"/>
  <c r="D82" i="32"/>
  <c r="D145" i="32" s="1"/>
  <c r="H80" i="32"/>
  <c r="H79" i="32"/>
  <c r="H78" i="32"/>
  <c r="H77" i="32"/>
  <c r="H82" i="32" s="1"/>
  <c r="H145" i="32" s="1"/>
  <c r="G74" i="32"/>
  <c r="G144" i="32" s="1"/>
  <c r="F74" i="32"/>
  <c r="F144" i="32" s="1"/>
  <c r="E74" i="32"/>
  <c r="E144" i="32" s="1"/>
  <c r="D74" i="32"/>
  <c r="H72" i="32"/>
  <c r="H71" i="32"/>
  <c r="H70" i="32"/>
  <c r="H69" i="32"/>
  <c r="H68" i="32"/>
  <c r="H74" i="32" s="1"/>
  <c r="H144" i="32" s="1"/>
  <c r="G64" i="32"/>
  <c r="G143" i="32" s="1"/>
  <c r="F64" i="32"/>
  <c r="F143" i="32" s="1"/>
  <c r="E64" i="32"/>
  <c r="E143" i="32" s="1"/>
  <c r="D64" i="32"/>
  <c r="D143" i="32" s="1"/>
  <c r="H62" i="32"/>
  <c r="H61" i="32"/>
  <c r="H60" i="32"/>
  <c r="H59" i="32"/>
  <c r="H58" i="32"/>
  <c r="H57" i="32"/>
  <c r="H56" i="32"/>
  <c r="H55" i="32"/>
  <c r="H54" i="32"/>
  <c r="H53" i="32"/>
  <c r="G49" i="32"/>
  <c r="G142" i="32" s="1"/>
  <c r="F49" i="32"/>
  <c r="E49" i="32"/>
  <c r="E142" i="32" s="1"/>
  <c r="D49" i="32"/>
  <c r="D142" i="32" s="1"/>
  <c r="H47" i="32"/>
  <c r="H46" i="32"/>
  <c r="H45" i="32"/>
  <c r="H44" i="32"/>
  <c r="H49" i="32" s="1"/>
  <c r="H142" i="32" s="1"/>
  <c r="H43" i="32"/>
  <c r="H42" i="32"/>
  <c r="H41" i="32"/>
  <c r="H40" i="32"/>
  <c r="G36" i="32"/>
  <c r="G141" i="32" s="1"/>
  <c r="F36" i="32"/>
  <c r="F141" i="32" s="1"/>
  <c r="E36" i="32"/>
  <c r="E141" i="32" s="1"/>
  <c r="E152" i="32" s="1"/>
  <c r="D36" i="32"/>
  <c r="D141" i="32" s="1"/>
  <c r="D152" i="32" s="1"/>
  <c r="H34" i="32"/>
  <c r="H33" i="32"/>
  <c r="H32" i="32"/>
  <c r="H31" i="32"/>
  <c r="H30" i="32"/>
  <c r="H29" i="32"/>
  <c r="H28" i="32"/>
  <c r="H27" i="32"/>
  <c r="H26" i="32"/>
  <c r="H25" i="32"/>
  <c r="H24" i="32"/>
  <c r="H23" i="32"/>
  <c r="H22" i="32"/>
  <c r="H21" i="32"/>
  <c r="H36" i="32" s="1"/>
  <c r="H141" i="32" s="1"/>
  <c r="H18" i="32"/>
  <c r="H150" i="32" s="1"/>
  <c r="G150" i="31"/>
  <c r="G152" i="31" s="1"/>
  <c r="F150" i="31"/>
  <c r="F152" i="31" s="1"/>
  <c r="E150" i="31"/>
  <c r="E152" i="31" s="1"/>
  <c r="D150" i="31"/>
  <c r="D152" i="31" s="1"/>
  <c r="H18" i="31"/>
  <c r="H150" i="31" s="1"/>
  <c r="H152" i="31" s="1"/>
  <c r="G150" i="30"/>
  <c r="F150" i="30"/>
  <c r="E150" i="30"/>
  <c r="D150" i="30"/>
  <c r="G147" i="30"/>
  <c r="D146" i="30"/>
  <c r="E145" i="30"/>
  <c r="F144" i="30"/>
  <c r="E144" i="30"/>
  <c r="G142" i="30"/>
  <c r="D141" i="30"/>
  <c r="G137" i="30"/>
  <c r="G149" i="30" s="1"/>
  <c r="F137" i="30"/>
  <c r="F149" i="30" s="1"/>
  <c r="E137" i="30"/>
  <c r="E149" i="30" s="1"/>
  <c r="D137" i="30"/>
  <c r="D149" i="30" s="1"/>
  <c r="H135" i="30"/>
  <c r="H134" i="30"/>
  <c r="H133" i="30"/>
  <c r="H132" i="30"/>
  <c r="H131" i="30"/>
  <c r="E119" i="30"/>
  <c r="H111" i="30"/>
  <c r="H148" i="30" s="1"/>
  <c r="G108" i="30"/>
  <c r="F108" i="30"/>
  <c r="F147" i="30" s="1"/>
  <c r="E108" i="30"/>
  <c r="E147" i="30" s="1"/>
  <c r="D108" i="30"/>
  <c r="D147" i="30" s="1"/>
  <c r="H106" i="30"/>
  <c r="H105" i="30"/>
  <c r="H104" i="30"/>
  <c r="H103" i="30"/>
  <c r="H102" i="30"/>
  <c r="H108" i="30" s="1"/>
  <c r="H147" i="30" s="1"/>
  <c r="G98" i="30"/>
  <c r="G146" i="30" s="1"/>
  <c r="F98" i="30"/>
  <c r="F146" i="30" s="1"/>
  <c r="E98" i="30"/>
  <c r="E146" i="30" s="1"/>
  <c r="D98" i="30"/>
  <c r="H96" i="30"/>
  <c r="H95" i="30"/>
  <c r="H94" i="30"/>
  <c r="H93" i="30"/>
  <c r="H92" i="30"/>
  <c r="H98" i="30" s="1"/>
  <c r="H146" i="30" s="1"/>
  <c r="H91" i="30"/>
  <c r="H90" i="30"/>
  <c r="H89" i="30"/>
  <c r="H88" i="30"/>
  <c r="H87" i="30"/>
  <c r="H86" i="30"/>
  <c r="H82" i="30"/>
  <c r="H145" i="30" s="1"/>
  <c r="G82" i="30"/>
  <c r="G145" i="30" s="1"/>
  <c r="F82" i="30"/>
  <c r="F145" i="30" s="1"/>
  <c r="D82" i="30"/>
  <c r="D145" i="30" s="1"/>
  <c r="H80" i="30"/>
  <c r="H79" i="30"/>
  <c r="H78" i="30"/>
  <c r="H77" i="30"/>
  <c r="G74" i="30"/>
  <c r="G144" i="30" s="1"/>
  <c r="F74" i="30"/>
  <c r="E74" i="30"/>
  <c r="D74" i="30"/>
  <c r="D144" i="30" s="1"/>
  <c r="H72" i="30"/>
  <c r="H71" i="30"/>
  <c r="H70" i="30"/>
  <c r="H69" i="30"/>
  <c r="H68" i="30"/>
  <c r="H74" i="30" s="1"/>
  <c r="H144" i="30" s="1"/>
  <c r="G64" i="30"/>
  <c r="G143" i="30" s="1"/>
  <c r="F64" i="30"/>
  <c r="F143" i="30" s="1"/>
  <c r="E64" i="30"/>
  <c r="E143" i="30" s="1"/>
  <c r="D64" i="30"/>
  <c r="D143" i="30" s="1"/>
  <c r="H62" i="30"/>
  <c r="H61" i="30"/>
  <c r="H60" i="30"/>
  <c r="H59" i="30"/>
  <c r="H58" i="30"/>
  <c r="H57" i="30"/>
  <c r="H56" i="30"/>
  <c r="H55" i="30"/>
  <c r="H54" i="30"/>
  <c r="H53" i="30"/>
  <c r="H64" i="30" s="1"/>
  <c r="H143" i="30" s="1"/>
  <c r="G49" i="30"/>
  <c r="F49" i="30"/>
  <c r="F142" i="30" s="1"/>
  <c r="E49" i="30"/>
  <c r="E142" i="30" s="1"/>
  <c r="D49" i="30"/>
  <c r="D142" i="30" s="1"/>
  <c r="H47" i="30"/>
  <c r="H46" i="30"/>
  <c r="H45" i="30"/>
  <c r="H44" i="30"/>
  <c r="H49" i="30" s="1"/>
  <c r="H142" i="30" s="1"/>
  <c r="H43" i="30"/>
  <c r="H42" i="30"/>
  <c r="H41" i="30"/>
  <c r="H40" i="30"/>
  <c r="G36" i="30"/>
  <c r="G141" i="30" s="1"/>
  <c r="G152" i="30" s="1"/>
  <c r="F36" i="30"/>
  <c r="F141" i="30" s="1"/>
  <c r="F152" i="30" s="1"/>
  <c r="E36" i="30"/>
  <c r="E141" i="30" s="1"/>
  <c r="E152" i="30" s="1"/>
  <c r="D36" i="30"/>
  <c r="H34" i="30"/>
  <c r="H33" i="30"/>
  <c r="H32" i="30"/>
  <c r="H31" i="30"/>
  <c r="H30" i="30"/>
  <c r="H29" i="30"/>
  <c r="H28" i="30"/>
  <c r="H27" i="30"/>
  <c r="H26" i="30"/>
  <c r="H25" i="30"/>
  <c r="H24" i="30"/>
  <c r="H23" i="30"/>
  <c r="H22" i="30"/>
  <c r="H21" i="30"/>
  <c r="H18" i="30"/>
  <c r="H150" i="30" s="1"/>
  <c r="G150" i="29"/>
  <c r="G152" i="29" s="1"/>
  <c r="F150" i="29"/>
  <c r="F152" i="29" s="1"/>
  <c r="E150" i="29"/>
  <c r="E152" i="29" s="1"/>
  <c r="D150" i="29"/>
  <c r="D152" i="29" s="1"/>
  <c r="H18" i="29"/>
  <c r="H150" i="29" s="1"/>
  <c r="H152" i="29" s="1"/>
  <c r="G150" i="28"/>
  <c r="F150" i="28"/>
  <c r="E150" i="28"/>
  <c r="D150" i="28"/>
  <c r="F147" i="28"/>
  <c r="E145" i="28"/>
  <c r="E144" i="28"/>
  <c r="G142" i="28"/>
  <c r="D141" i="28"/>
  <c r="G137" i="28"/>
  <c r="G149" i="28" s="1"/>
  <c r="F137" i="28"/>
  <c r="F149" i="28" s="1"/>
  <c r="E137" i="28"/>
  <c r="E149" i="28" s="1"/>
  <c r="D137" i="28"/>
  <c r="D149" i="28" s="1"/>
  <c r="H135" i="28"/>
  <c r="H134" i="28"/>
  <c r="H133" i="28"/>
  <c r="H132" i="28"/>
  <c r="H131" i="28"/>
  <c r="H137" i="28" s="1"/>
  <c r="H149" i="28" s="1"/>
  <c r="H111" i="28"/>
  <c r="H148" i="28" s="1"/>
  <c r="G108" i="28"/>
  <c r="G147" i="28" s="1"/>
  <c r="F108" i="28"/>
  <c r="E108" i="28"/>
  <c r="E147" i="28" s="1"/>
  <c r="D108" i="28"/>
  <c r="D147" i="28" s="1"/>
  <c r="H106" i="28"/>
  <c r="H105" i="28"/>
  <c r="H104" i="28"/>
  <c r="H103" i="28"/>
  <c r="H102" i="28"/>
  <c r="H108" i="28" s="1"/>
  <c r="H147" i="28" s="1"/>
  <c r="G98" i="28"/>
  <c r="G146" i="28" s="1"/>
  <c r="F98" i="28"/>
  <c r="F146" i="28" s="1"/>
  <c r="E98" i="28"/>
  <c r="E146" i="28" s="1"/>
  <c r="D98" i="28"/>
  <c r="D146" i="28" s="1"/>
  <c r="H96" i="28"/>
  <c r="H95" i="28"/>
  <c r="H94" i="28"/>
  <c r="H93" i="28"/>
  <c r="H92" i="28"/>
  <c r="H91" i="28"/>
  <c r="H90" i="28"/>
  <c r="H89" i="28"/>
  <c r="H88" i="28"/>
  <c r="H87" i="28"/>
  <c r="H86" i="28"/>
  <c r="G82" i="28"/>
  <c r="G145" i="28" s="1"/>
  <c r="F82" i="28"/>
  <c r="F145" i="28" s="1"/>
  <c r="D82" i="28"/>
  <c r="D145" i="28" s="1"/>
  <c r="H80" i="28"/>
  <c r="H79" i="28"/>
  <c r="H78" i="28"/>
  <c r="H77" i="28"/>
  <c r="H82" i="28" s="1"/>
  <c r="H145" i="28" s="1"/>
  <c r="G74" i="28"/>
  <c r="G144" i="28" s="1"/>
  <c r="F74" i="28"/>
  <c r="F144" i="28" s="1"/>
  <c r="E74" i="28"/>
  <c r="D74" i="28"/>
  <c r="D144" i="28" s="1"/>
  <c r="H72" i="28"/>
  <c r="H71" i="28"/>
  <c r="H70" i="28"/>
  <c r="H69" i="28"/>
  <c r="H68" i="28"/>
  <c r="H74" i="28" s="1"/>
  <c r="H144" i="28" s="1"/>
  <c r="G64" i="28"/>
  <c r="G143" i="28" s="1"/>
  <c r="F64" i="28"/>
  <c r="F143" i="28" s="1"/>
  <c r="E64" i="28"/>
  <c r="E143" i="28" s="1"/>
  <c r="H62" i="28"/>
  <c r="H61" i="28"/>
  <c r="H60" i="28"/>
  <c r="H59" i="28"/>
  <c r="H58" i="28"/>
  <c r="H57" i="28"/>
  <c r="H56" i="28"/>
  <c r="H55" i="28"/>
  <c r="H54" i="28"/>
  <c r="D53" i="28"/>
  <c r="D64" i="28" s="1"/>
  <c r="D143" i="28" s="1"/>
  <c r="G49" i="28"/>
  <c r="F49" i="28"/>
  <c r="F142" i="28" s="1"/>
  <c r="E49" i="28"/>
  <c r="E142" i="28" s="1"/>
  <c r="D49" i="28"/>
  <c r="D142" i="28" s="1"/>
  <c r="H47" i="28"/>
  <c r="H46" i="28"/>
  <c r="H45" i="28"/>
  <c r="H44" i="28"/>
  <c r="H49" i="28" s="1"/>
  <c r="H142" i="28" s="1"/>
  <c r="H43" i="28"/>
  <c r="H42" i="28"/>
  <c r="H41" i="28"/>
  <c r="H40" i="28"/>
  <c r="G36" i="28"/>
  <c r="G141" i="28" s="1"/>
  <c r="G152" i="28" s="1"/>
  <c r="F36" i="28"/>
  <c r="F141" i="28" s="1"/>
  <c r="F152" i="28" s="1"/>
  <c r="E36" i="28"/>
  <c r="E141" i="28" s="1"/>
  <c r="D36" i="28"/>
  <c r="H34" i="28"/>
  <c r="H33" i="28"/>
  <c r="H32" i="28"/>
  <c r="H31" i="28"/>
  <c r="H30" i="28"/>
  <c r="H29" i="28"/>
  <c r="H28" i="28"/>
  <c r="H27" i="28"/>
  <c r="H26" i="28"/>
  <c r="H25" i="28"/>
  <c r="H24" i="28"/>
  <c r="H23" i="28"/>
  <c r="H22" i="28"/>
  <c r="H21" i="28"/>
  <c r="H18" i="28"/>
  <c r="H150" i="28" s="1"/>
  <c r="H150" i="27"/>
  <c r="G150" i="27"/>
  <c r="F150" i="27"/>
  <c r="E150" i="27"/>
  <c r="D150" i="27"/>
  <c r="E149" i="27"/>
  <c r="E145" i="27"/>
  <c r="D142" i="27"/>
  <c r="H137" i="27"/>
  <c r="H149" i="27" s="1"/>
  <c r="G137" i="27"/>
  <c r="G149" i="27" s="1"/>
  <c r="F137" i="27"/>
  <c r="F149" i="27" s="1"/>
  <c r="E137" i="27"/>
  <c r="D137" i="27"/>
  <c r="D149" i="27" s="1"/>
  <c r="H132" i="27"/>
  <c r="H131" i="27"/>
  <c r="E123" i="27"/>
  <c r="E127" i="27" s="1"/>
  <c r="E119" i="27"/>
  <c r="H111" i="27"/>
  <c r="H148" i="27" s="1"/>
  <c r="G108" i="27"/>
  <c r="G147" i="27" s="1"/>
  <c r="F108" i="27"/>
  <c r="F147" i="27" s="1"/>
  <c r="D108" i="27"/>
  <c r="D147" i="27" s="1"/>
  <c r="H103" i="27"/>
  <c r="E103" i="27"/>
  <c r="H102" i="27"/>
  <c r="H108" i="27" s="1"/>
  <c r="H147" i="27" s="1"/>
  <c r="E102" i="27"/>
  <c r="E108" i="27" s="1"/>
  <c r="E147" i="27" s="1"/>
  <c r="G98" i="27"/>
  <c r="G146" i="27" s="1"/>
  <c r="F98" i="27"/>
  <c r="F146" i="27" s="1"/>
  <c r="D98" i="27"/>
  <c r="D146" i="27" s="1"/>
  <c r="E93" i="27"/>
  <c r="H93" i="27" s="1"/>
  <c r="E91" i="27"/>
  <c r="H91" i="27" s="1"/>
  <c r="H89" i="27"/>
  <c r="E89" i="27"/>
  <c r="E88" i="27"/>
  <c r="G82" i="27"/>
  <c r="G145" i="27" s="1"/>
  <c r="F82" i="27"/>
  <c r="F145" i="27" s="1"/>
  <c r="D82" i="27"/>
  <c r="D145" i="27" s="1"/>
  <c r="H80" i="27"/>
  <c r="H79" i="27"/>
  <c r="H78" i="27"/>
  <c r="H77" i="27"/>
  <c r="H82" i="27" s="1"/>
  <c r="H145" i="27" s="1"/>
  <c r="G74" i="27"/>
  <c r="G144" i="27" s="1"/>
  <c r="F74" i="27"/>
  <c r="F144" i="27" s="1"/>
  <c r="E74" i="27"/>
  <c r="E144" i="27" s="1"/>
  <c r="D74" i="27"/>
  <c r="D144" i="27" s="1"/>
  <c r="H70" i="27"/>
  <c r="H69" i="27"/>
  <c r="H68" i="27"/>
  <c r="H74" i="27" s="1"/>
  <c r="H144" i="27" s="1"/>
  <c r="F64" i="27"/>
  <c r="F143" i="27" s="1"/>
  <c r="E64" i="27"/>
  <c r="E143" i="27" s="1"/>
  <c r="H62" i="27"/>
  <c r="H61" i="27"/>
  <c r="H60" i="27"/>
  <c r="H59" i="27"/>
  <c r="H58" i="27"/>
  <c r="H57" i="27"/>
  <c r="H56" i="27"/>
  <c r="H55" i="27"/>
  <c r="H54" i="27"/>
  <c r="G53" i="27"/>
  <c r="G64" i="27" s="1"/>
  <c r="G143" i="27" s="1"/>
  <c r="D53" i="27"/>
  <c r="D64" i="27" s="1"/>
  <c r="D143" i="27" s="1"/>
  <c r="G49" i="27"/>
  <c r="G142" i="27" s="1"/>
  <c r="F49" i="27"/>
  <c r="F142" i="27" s="1"/>
  <c r="D49" i="27"/>
  <c r="E44" i="27"/>
  <c r="H44" i="27" s="1"/>
  <c r="E43" i="27"/>
  <c r="H43" i="27" s="1"/>
  <c r="E42" i="27"/>
  <c r="H42" i="27" s="1"/>
  <c r="E41" i="27"/>
  <c r="H41" i="27" s="1"/>
  <c r="E40" i="27"/>
  <c r="E49" i="27" s="1"/>
  <c r="E142" i="27" s="1"/>
  <c r="G36" i="27"/>
  <c r="G141" i="27" s="1"/>
  <c r="F36" i="27"/>
  <c r="F141" i="27" s="1"/>
  <c r="D36" i="27"/>
  <c r="D141" i="27" s="1"/>
  <c r="H29" i="27"/>
  <c r="E29" i="27"/>
  <c r="H28" i="27"/>
  <c r="E28" i="27"/>
  <c r="H27" i="27"/>
  <c r="E27" i="27"/>
  <c r="E26" i="27"/>
  <c r="H26" i="27" s="1"/>
  <c r="H25" i="27"/>
  <c r="E25" i="27"/>
  <c r="H24" i="27"/>
  <c r="E24" i="27"/>
  <c r="H23" i="27"/>
  <c r="E23" i="27"/>
  <c r="E36" i="27" s="1"/>
  <c r="E141" i="27" s="1"/>
  <c r="H20" i="27"/>
  <c r="G150" i="26"/>
  <c r="F150" i="26"/>
  <c r="E150" i="26"/>
  <c r="D150" i="26"/>
  <c r="G149" i="26"/>
  <c r="E147" i="26"/>
  <c r="G145" i="26"/>
  <c r="E145" i="26"/>
  <c r="D144" i="26"/>
  <c r="F142" i="26"/>
  <c r="G137" i="26"/>
  <c r="F137" i="26"/>
  <c r="F149" i="26" s="1"/>
  <c r="E137" i="26"/>
  <c r="E149" i="26" s="1"/>
  <c r="D137" i="26"/>
  <c r="D149" i="26" s="1"/>
  <c r="H135" i="26"/>
  <c r="H134" i="26"/>
  <c r="H133" i="26"/>
  <c r="H132" i="26"/>
  <c r="H137" i="26" s="1"/>
  <c r="H149" i="26" s="1"/>
  <c r="H131" i="26"/>
  <c r="E119" i="26"/>
  <c r="E123" i="26" s="1"/>
  <c r="E127" i="26" s="1"/>
  <c r="H111" i="26"/>
  <c r="H148" i="26" s="1"/>
  <c r="G108" i="26"/>
  <c r="G147" i="26" s="1"/>
  <c r="F108" i="26"/>
  <c r="F147" i="26" s="1"/>
  <c r="E108" i="26"/>
  <c r="D108" i="26"/>
  <c r="D147" i="26" s="1"/>
  <c r="H106" i="26"/>
  <c r="H105" i="26"/>
  <c r="H104" i="26"/>
  <c r="H103" i="26"/>
  <c r="H102" i="26"/>
  <c r="H108" i="26" s="1"/>
  <c r="H147" i="26" s="1"/>
  <c r="G98" i="26"/>
  <c r="G146" i="26" s="1"/>
  <c r="F98" i="26"/>
  <c r="F146" i="26" s="1"/>
  <c r="E98" i="26"/>
  <c r="E146" i="26" s="1"/>
  <c r="D98" i="26"/>
  <c r="D146" i="26" s="1"/>
  <c r="H96" i="26"/>
  <c r="H95" i="26"/>
  <c r="H94" i="26"/>
  <c r="H93" i="26"/>
  <c r="H98" i="26" s="1"/>
  <c r="H146" i="26" s="1"/>
  <c r="H92" i="26"/>
  <c r="H91" i="26"/>
  <c r="H90" i="26"/>
  <c r="H89" i="26"/>
  <c r="H88" i="26"/>
  <c r="H87" i="26"/>
  <c r="H86" i="26"/>
  <c r="H82" i="26"/>
  <c r="H145" i="26" s="1"/>
  <c r="G82" i="26"/>
  <c r="F82" i="26"/>
  <c r="F145" i="26" s="1"/>
  <c r="D82" i="26"/>
  <c r="D145" i="26" s="1"/>
  <c r="H80" i="26"/>
  <c r="H79" i="26"/>
  <c r="H78" i="26"/>
  <c r="H77" i="26"/>
  <c r="G74" i="26"/>
  <c r="G144" i="26" s="1"/>
  <c r="F74" i="26"/>
  <c r="F144" i="26" s="1"/>
  <c r="E74" i="26"/>
  <c r="E144" i="26" s="1"/>
  <c r="D74" i="26"/>
  <c r="H72" i="26"/>
  <c r="H71" i="26"/>
  <c r="H70" i="26"/>
  <c r="H69" i="26"/>
  <c r="H74" i="26" s="1"/>
  <c r="H144" i="26" s="1"/>
  <c r="H68" i="26"/>
  <c r="G64" i="26"/>
  <c r="G143" i="26" s="1"/>
  <c r="F64" i="26"/>
  <c r="F143" i="26" s="1"/>
  <c r="E64" i="26"/>
  <c r="E143" i="26" s="1"/>
  <c r="D64" i="26"/>
  <c r="D143" i="26" s="1"/>
  <c r="H62" i="26"/>
  <c r="H61" i="26"/>
  <c r="H60" i="26"/>
  <c r="H59" i="26"/>
  <c r="H58" i="26"/>
  <c r="H57" i="26"/>
  <c r="H56" i="26"/>
  <c r="H55" i="26"/>
  <c r="H54" i="26"/>
  <c r="H53" i="26"/>
  <c r="H64" i="26" s="1"/>
  <c r="H143" i="26" s="1"/>
  <c r="G49" i="26"/>
  <c r="G142" i="26" s="1"/>
  <c r="F49" i="26"/>
  <c r="E49" i="26"/>
  <c r="E142" i="26" s="1"/>
  <c r="D49" i="26"/>
  <c r="D142" i="26" s="1"/>
  <c r="H47" i="26"/>
  <c r="H46" i="26"/>
  <c r="H45" i="26"/>
  <c r="H44" i="26"/>
  <c r="H43" i="26"/>
  <c r="H42" i="26"/>
  <c r="H41" i="26"/>
  <c r="H40" i="26"/>
  <c r="G36" i="26"/>
  <c r="G141" i="26" s="1"/>
  <c r="G152" i="26" s="1"/>
  <c r="F36" i="26"/>
  <c r="F141" i="26" s="1"/>
  <c r="F152" i="26" s="1"/>
  <c r="E36" i="26"/>
  <c r="E141" i="26" s="1"/>
  <c r="E152" i="26" s="1"/>
  <c r="D36" i="26"/>
  <c r="D141" i="26" s="1"/>
  <c r="H34" i="26"/>
  <c r="H33" i="26"/>
  <c r="H32" i="26"/>
  <c r="H31" i="26"/>
  <c r="H30" i="26"/>
  <c r="H29" i="26"/>
  <c r="H28" i="26"/>
  <c r="H27" i="26"/>
  <c r="H26" i="26"/>
  <c r="H25" i="26"/>
  <c r="H24" i="26"/>
  <c r="H23" i="26"/>
  <c r="H22" i="26"/>
  <c r="H21" i="26"/>
  <c r="H36" i="26" s="1"/>
  <c r="H141" i="26" s="1"/>
  <c r="H18" i="26"/>
  <c r="H150" i="26" s="1"/>
  <c r="H150" i="25"/>
  <c r="H152" i="25" s="1"/>
  <c r="G150" i="25"/>
  <c r="G152" i="25" s="1"/>
  <c r="F150" i="25"/>
  <c r="F152" i="25" s="1"/>
  <c r="E150" i="25"/>
  <c r="E152" i="25" s="1"/>
  <c r="D150" i="25"/>
  <c r="D152" i="25" s="1"/>
  <c r="G154" i="24"/>
  <c r="F154" i="24"/>
  <c r="E154" i="24"/>
  <c r="D154" i="24"/>
  <c r="F151" i="24"/>
  <c r="E149" i="24"/>
  <c r="E148" i="24"/>
  <c r="G146" i="24"/>
  <c r="D145" i="24"/>
  <c r="G141" i="24"/>
  <c r="G153" i="24" s="1"/>
  <c r="F141" i="24"/>
  <c r="F153" i="24" s="1"/>
  <c r="E141" i="24"/>
  <c r="E153" i="24" s="1"/>
  <c r="D141" i="24"/>
  <c r="D153" i="24" s="1"/>
  <c r="H139" i="24"/>
  <c r="H138" i="24"/>
  <c r="H137" i="24"/>
  <c r="H136" i="24"/>
  <c r="H135" i="24"/>
  <c r="E131" i="24"/>
  <c r="E129" i="24"/>
  <c r="E127" i="24"/>
  <c r="E125" i="24"/>
  <c r="E122" i="24"/>
  <c r="E123" i="24" s="1"/>
  <c r="E121" i="24"/>
  <c r="G115" i="24"/>
  <c r="H115" i="24" s="1"/>
  <c r="H152" i="24" s="1"/>
  <c r="G112" i="24"/>
  <c r="G151" i="24" s="1"/>
  <c r="F112" i="24"/>
  <c r="E112" i="24"/>
  <c r="E151" i="24" s="1"/>
  <c r="D112" i="24"/>
  <c r="D151" i="24" s="1"/>
  <c r="H110" i="24"/>
  <c r="H109" i="24"/>
  <c r="H108" i="24"/>
  <c r="H107" i="24"/>
  <c r="H106" i="24"/>
  <c r="H112" i="24" s="1"/>
  <c r="H151" i="24" s="1"/>
  <c r="G102" i="24"/>
  <c r="G150" i="24" s="1"/>
  <c r="F102" i="24"/>
  <c r="F150" i="24" s="1"/>
  <c r="E102" i="24"/>
  <c r="E150" i="24" s="1"/>
  <c r="D102" i="24"/>
  <c r="D150" i="24" s="1"/>
  <c r="H100" i="24"/>
  <c r="H99" i="24"/>
  <c r="H98" i="24"/>
  <c r="H97" i="24"/>
  <c r="H96" i="24"/>
  <c r="H95" i="24"/>
  <c r="H94" i="24"/>
  <c r="H93" i="24"/>
  <c r="H92" i="24"/>
  <c r="H91" i="24"/>
  <c r="H90" i="24"/>
  <c r="H102" i="24" s="1"/>
  <c r="H150" i="24" s="1"/>
  <c r="G86" i="24"/>
  <c r="G149" i="24" s="1"/>
  <c r="F86" i="24"/>
  <c r="F149" i="24" s="1"/>
  <c r="D86" i="24"/>
  <c r="D149" i="24" s="1"/>
  <c r="H84" i="24"/>
  <c r="H83" i="24"/>
  <c r="H82" i="24"/>
  <c r="H81" i="24"/>
  <c r="H86" i="24" s="1"/>
  <c r="H149" i="24" s="1"/>
  <c r="G78" i="24"/>
  <c r="G148" i="24" s="1"/>
  <c r="F78" i="24"/>
  <c r="F148" i="24" s="1"/>
  <c r="E78" i="24"/>
  <c r="D78" i="24"/>
  <c r="D148" i="24" s="1"/>
  <c r="H76" i="24"/>
  <c r="H75" i="24"/>
  <c r="H74" i="24"/>
  <c r="H73" i="24"/>
  <c r="H72" i="24"/>
  <c r="H78" i="24" s="1"/>
  <c r="H148" i="24" s="1"/>
  <c r="H66" i="24"/>
  <c r="H65" i="24"/>
  <c r="H64" i="24"/>
  <c r="H63" i="24"/>
  <c r="H62" i="24"/>
  <c r="H61" i="24"/>
  <c r="H60" i="24"/>
  <c r="H59" i="24"/>
  <c r="H58" i="24"/>
  <c r="H57" i="24"/>
  <c r="H56" i="24"/>
  <c r="H55" i="24"/>
  <c r="H54" i="24"/>
  <c r="G53" i="24"/>
  <c r="G68" i="24" s="1"/>
  <c r="G147" i="24" s="1"/>
  <c r="F53" i="24"/>
  <c r="F68" i="24" s="1"/>
  <c r="F147" i="24" s="1"/>
  <c r="F156" i="24" s="1"/>
  <c r="E53" i="24"/>
  <c r="E68" i="24" s="1"/>
  <c r="E147" i="24" s="1"/>
  <c r="D53" i="24"/>
  <c r="G49" i="24"/>
  <c r="F49" i="24"/>
  <c r="F146" i="24" s="1"/>
  <c r="E49" i="24"/>
  <c r="E146" i="24" s="1"/>
  <c r="D49" i="24"/>
  <c r="D146" i="24" s="1"/>
  <c r="H47" i="24"/>
  <c r="H46" i="24"/>
  <c r="H45" i="24"/>
  <c r="H44" i="24"/>
  <c r="H43" i="24"/>
  <c r="H42" i="24"/>
  <c r="H41" i="24"/>
  <c r="H40" i="24"/>
  <c r="H49" i="24" s="1"/>
  <c r="H146" i="24" s="1"/>
  <c r="G36" i="24"/>
  <c r="G145" i="24" s="1"/>
  <c r="G156" i="24" s="1"/>
  <c r="F36" i="24"/>
  <c r="F145" i="24" s="1"/>
  <c r="E36" i="24"/>
  <c r="E145" i="24" s="1"/>
  <c r="D36" i="24"/>
  <c r="H34" i="24"/>
  <c r="H33" i="24"/>
  <c r="H32" i="24"/>
  <c r="H31" i="24"/>
  <c r="H30" i="24"/>
  <c r="H29" i="24"/>
  <c r="H28" i="24"/>
  <c r="H27" i="24"/>
  <c r="H26" i="24"/>
  <c r="H25" i="24"/>
  <c r="H24" i="24"/>
  <c r="H23" i="24"/>
  <c r="H22" i="24"/>
  <c r="H21" i="24"/>
  <c r="H36" i="24" s="1"/>
  <c r="H145" i="24" s="1"/>
  <c r="H18" i="24"/>
  <c r="H154" i="24" s="1"/>
  <c r="G150" i="23"/>
  <c r="F150" i="23"/>
  <c r="E150" i="23"/>
  <c r="D150" i="23"/>
  <c r="D149" i="23"/>
  <c r="G146" i="23"/>
  <c r="E145" i="23"/>
  <c r="D145" i="23"/>
  <c r="G137" i="23"/>
  <c r="G149" i="23" s="1"/>
  <c r="F137" i="23"/>
  <c r="F149" i="23" s="1"/>
  <c r="E137" i="23"/>
  <c r="E149" i="23" s="1"/>
  <c r="D137" i="23"/>
  <c r="H135" i="23"/>
  <c r="H134" i="23"/>
  <c r="H133" i="23"/>
  <c r="H132" i="23"/>
  <c r="H131" i="23"/>
  <c r="H137" i="23" s="1"/>
  <c r="H149" i="23" s="1"/>
  <c r="E127" i="23"/>
  <c r="E119" i="23"/>
  <c r="H111" i="23"/>
  <c r="H148" i="23" s="1"/>
  <c r="G108" i="23"/>
  <c r="G147" i="23" s="1"/>
  <c r="F108" i="23"/>
  <c r="F147" i="23" s="1"/>
  <c r="E108" i="23"/>
  <c r="E147" i="23" s="1"/>
  <c r="D108" i="23"/>
  <c r="D147" i="23" s="1"/>
  <c r="H106" i="23"/>
  <c r="H105" i="23"/>
  <c r="H104" i="23"/>
  <c r="H103" i="23"/>
  <c r="H102" i="23"/>
  <c r="G98" i="23"/>
  <c r="F98" i="23"/>
  <c r="F146" i="23" s="1"/>
  <c r="E98" i="23"/>
  <c r="E146" i="23" s="1"/>
  <c r="D98" i="23"/>
  <c r="D146" i="23" s="1"/>
  <c r="H96" i="23"/>
  <c r="H95" i="23"/>
  <c r="H94" i="23"/>
  <c r="H93" i="23"/>
  <c r="H92" i="23"/>
  <c r="H91" i="23"/>
  <c r="H90" i="23"/>
  <c r="H89" i="23"/>
  <c r="H88" i="23"/>
  <c r="H87" i="23"/>
  <c r="H86" i="23"/>
  <c r="G82" i="23"/>
  <c r="G145" i="23" s="1"/>
  <c r="F82" i="23"/>
  <c r="F145" i="23" s="1"/>
  <c r="D82" i="23"/>
  <c r="H80" i="23"/>
  <c r="H79" i="23"/>
  <c r="H78" i="23"/>
  <c r="H77" i="23"/>
  <c r="H82" i="23" s="1"/>
  <c r="H145" i="23" s="1"/>
  <c r="G74" i="23"/>
  <c r="G144" i="23" s="1"/>
  <c r="F74" i="23"/>
  <c r="F144" i="23" s="1"/>
  <c r="E74" i="23"/>
  <c r="E144" i="23" s="1"/>
  <c r="D74" i="23"/>
  <c r="D144" i="23" s="1"/>
  <c r="H72" i="23"/>
  <c r="H71" i="23"/>
  <c r="H70" i="23"/>
  <c r="H69" i="23"/>
  <c r="H68" i="23"/>
  <c r="H74" i="23" s="1"/>
  <c r="H144" i="23" s="1"/>
  <c r="G64" i="23"/>
  <c r="G143" i="23" s="1"/>
  <c r="F64" i="23"/>
  <c r="F143" i="23" s="1"/>
  <c r="E64" i="23"/>
  <c r="E143" i="23" s="1"/>
  <c r="D64" i="23"/>
  <c r="D143" i="23" s="1"/>
  <c r="H62" i="23"/>
  <c r="H61" i="23"/>
  <c r="H60" i="23"/>
  <c r="H59" i="23"/>
  <c r="H58" i="23"/>
  <c r="H57" i="23"/>
  <c r="H56" i="23"/>
  <c r="H55" i="23"/>
  <c r="H54" i="23"/>
  <c r="H53" i="23"/>
  <c r="H64" i="23" s="1"/>
  <c r="H143" i="23" s="1"/>
  <c r="G49" i="23"/>
  <c r="G142" i="23" s="1"/>
  <c r="F49" i="23"/>
  <c r="F142" i="23" s="1"/>
  <c r="E49" i="23"/>
  <c r="E142" i="23" s="1"/>
  <c r="D49" i="23"/>
  <c r="D142" i="23" s="1"/>
  <c r="H47" i="23"/>
  <c r="H46" i="23"/>
  <c r="H45" i="23"/>
  <c r="H44" i="23"/>
  <c r="H43" i="23"/>
  <c r="H42" i="23"/>
  <c r="H41" i="23"/>
  <c r="H40" i="23"/>
  <c r="G36" i="23"/>
  <c r="G141" i="23" s="1"/>
  <c r="F36" i="23"/>
  <c r="F141" i="23" s="1"/>
  <c r="E36" i="23"/>
  <c r="E141" i="23" s="1"/>
  <c r="E152" i="23" s="1"/>
  <c r="D36" i="23"/>
  <c r="D141" i="23" s="1"/>
  <c r="H34" i="23"/>
  <c r="H33" i="23"/>
  <c r="H32" i="23"/>
  <c r="H31" i="23"/>
  <c r="H30" i="23"/>
  <c r="H29" i="23"/>
  <c r="H28" i="23"/>
  <c r="H27" i="23"/>
  <c r="H26" i="23"/>
  <c r="H25" i="23"/>
  <c r="H24" i="23"/>
  <c r="H23" i="23"/>
  <c r="H22" i="23"/>
  <c r="H21" i="23"/>
  <c r="H18" i="23"/>
  <c r="H150" i="23" s="1"/>
  <c r="F152" i="22"/>
  <c r="H150" i="22"/>
  <c r="H152" i="22" s="1"/>
  <c r="G150" i="22"/>
  <c r="G152" i="22" s="1"/>
  <c r="F150" i="22"/>
  <c r="E150" i="22"/>
  <c r="E152" i="22" s="1"/>
  <c r="D150" i="22"/>
  <c r="D152" i="22" s="1"/>
  <c r="G150" i="21"/>
  <c r="F150" i="21"/>
  <c r="E150" i="21"/>
  <c r="D150" i="21"/>
  <c r="D149" i="21"/>
  <c r="G146" i="21"/>
  <c r="E145" i="21"/>
  <c r="F143" i="21"/>
  <c r="G137" i="21"/>
  <c r="G149" i="21" s="1"/>
  <c r="F137" i="21"/>
  <c r="F149" i="21" s="1"/>
  <c r="E137" i="21"/>
  <c r="E149" i="21" s="1"/>
  <c r="D137" i="21"/>
  <c r="H135" i="21"/>
  <c r="H134" i="21"/>
  <c r="H133" i="21"/>
  <c r="H132" i="21"/>
  <c r="H131" i="21"/>
  <c r="H137" i="21" s="1"/>
  <c r="H149" i="21" s="1"/>
  <c r="E123" i="21"/>
  <c r="E127" i="21" s="1"/>
  <c r="E119" i="21"/>
  <c r="H111" i="21"/>
  <c r="H148" i="21" s="1"/>
  <c r="G108" i="21"/>
  <c r="G147" i="21" s="1"/>
  <c r="F108" i="21"/>
  <c r="F147" i="21" s="1"/>
  <c r="E108" i="21"/>
  <c r="E147" i="21" s="1"/>
  <c r="D108" i="21"/>
  <c r="D147" i="21" s="1"/>
  <c r="H106" i="21"/>
  <c r="H105" i="21"/>
  <c r="H104" i="21"/>
  <c r="H103" i="21"/>
  <c r="H102" i="21"/>
  <c r="G98" i="21"/>
  <c r="F98" i="21"/>
  <c r="F146" i="21" s="1"/>
  <c r="E98" i="21"/>
  <c r="E146" i="21" s="1"/>
  <c r="D98" i="21"/>
  <c r="D146" i="21" s="1"/>
  <c r="H96" i="21"/>
  <c r="H95" i="21"/>
  <c r="H94" i="21"/>
  <c r="H93" i="21"/>
  <c r="H92" i="21"/>
  <c r="H91" i="21"/>
  <c r="H90" i="21"/>
  <c r="H89" i="21"/>
  <c r="H88" i="21"/>
  <c r="H87" i="21"/>
  <c r="H86" i="21"/>
  <c r="G82" i="21"/>
  <c r="G145" i="21" s="1"/>
  <c r="F82" i="21"/>
  <c r="F145" i="21" s="1"/>
  <c r="D82" i="21"/>
  <c r="D145" i="21" s="1"/>
  <c r="H80" i="21"/>
  <c r="H79" i="21"/>
  <c r="H78" i="21"/>
  <c r="H77" i="21"/>
  <c r="H82" i="21" s="1"/>
  <c r="H145" i="21" s="1"/>
  <c r="G74" i="21"/>
  <c r="G144" i="21" s="1"/>
  <c r="F74" i="21"/>
  <c r="F144" i="21" s="1"/>
  <c r="E74" i="21"/>
  <c r="E144" i="21" s="1"/>
  <c r="D74" i="21"/>
  <c r="D144" i="21" s="1"/>
  <c r="H72" i="21"/>
  <c r="H71" i="21"/>
  <c r="H70" i="21"/>
  <c r="H69" i="21"/>
  <c r="H68" i="21"/>
  <c r="H74" i="21" s="1"/>
  <c r="H144" i="21" s="1"/>
  <c r="G64" i="21"/>
  <c r="G143" i="21" s="1"/>
  <c r="F64" i="21"/>
  <c r="E64" i="21"/>
  <c r="E143" i="21" s="1"/>
  <c r="H62" i="21"/>
  <c r="H61" i="21"/>
  <c r="H60" i="21"/>
  <c r="H59" i="21"/>
  <c r="H58" i="21"/>
  <c r="H57" i="21"/>
  <c r="H56" i="21"/>
  <c r="H55" i="21"/>
  <c r="H54" i="21"/>
  <c r="D53" i="21"/>
  <c r="D64" i="21" s="1"/>
  <c r="D143" i="21" s="1"/>
  <c r="G49" i="21"/>
  <c r="G142" i="21" s="1"/>
  <c r="F49" i="21"/>
  <c r="F142" i="21" s="1"/>
  <c r="E49" i="21"/>
  <c r="E142" i="21" s="1"/>
  <c r="D49" i="21"/>
  <c r="D142" i="21" s="1"/>
  <c r="H47" i="21"/>
  <c r="H46" i="21"/>
  <c r="H45" i="21"/>
  <c r="H44" i="21"/>
  <c r="H43" i="21"/>
  <c r="H42" i="21"/>
  <c r="H41" i="21"/>
  <c r="H40" i="21"/>
  <c r="G36" i="21"/>
  <c r="G141" i="21" s="1"/>
  <c r="F36" i="21"/>
  <c r="F141" i="21" s="1"/>
  <c r="F152" i="21" s="1"/>
  <c r="E36" i="21"/>
  <c r="E141" i="21" s="1"/>
  <c r="D36" i="21"/>
  <c r="D141" i="21" s="1"/>
  <c r="H34" i="21"/>
  <c r="H33" i="21"/>
  <c r="H32" i="21"/>
  <c r="H31" i="21"/>
  <c r="H30" i="21"/>
  <c r="H29" i="21"/>
  <c r="H28" i="21"/>
  <c r="H27" i="21"/>
  <c r="H26" i="21"/>
  <c r="H25" i="21"/>
  <c r="H24" i="21"/>
  <c r="H23" i="21"/>
  <c r="H22" i="21"/>
  <c r="H21" i="21"/>
  <c r="H36" i="21" s="1"/>
  <c r="H141" i="21" s="1"/>
  <c r="H18" i="21"/>
  <c r="H150" i="21" s="1"/>
  <c r="G150" i="20"/>
  <c r="F150" i="20"/>
  <c r="E150" i="20"/>
  <c r="D150" i="20"/>
  <c r="D149" i="20"/>
  <c r="G146" i="20"/>
  <c r="E145" i="20"/>
  <c r="D145" i="20"/>
  <c r="F143" i="20"/>
  <c r="G137" i="20"/>
  <c r="G149" i="20" s="1"/>
  <c r="F137" i="20"/>
  <c r="F149" i="20" s="1"/>
  <c r="E137" i="20"/>
  <c r="E149" i="20" s="1"/>
  <c r="D137" i="20"/>
  <c r="H135" i="20"/>
  <c r="H134" i="20"/>
  <c r="H133" i="20"/>
  <c r="H132" i="20"/>
  <c r="H131" i="20"/>
  <c r="H137" i="20" s="1"/>
  <c r="H149" i="20" s="1"/>
  <c r="E123" i="20"/>
  <c r="E127" i="20" s="1"/>
  <c r="E119" i="20"/>
  <c r="H111" i="20"/>
  <c r="H148" i="20" s="1"/>
  <c r="G108" i="20"/>
  <c r="G147" i="20" s="1"/>
  <c r="F108" i="20"/>
  <c r="F147" i="20" s="1"/>
  <c r="E108" i="20"/>
  <c r="E147" i="20" s="1"/>
  <c r="D108" i="20"/>
  <c r="D147" i="20" s="1"/>
  <c r="H106" i="20"/>
  <c r="H105" i="20"/>
  <c r="H104" i="20"/>
  <c r="H103" i="20"/>
  <c r="H102" i="20"/>
  <c r="H108" i="20" s="1"/>
  <c r="H147" i="20" s="1"/>
  <c r="E98" i="20"/>
  <c r="E146" i="20" s="1"/>
  <c r="D98" i="20"/>
  <c r="D146" i="20" s="1"/>
  <c r="H96" i="20"/>
  <c r="H95" i="20"/>
  <c r="H94" i="20"/>
  <c r="H93" i="20"/>
  <c r="H92" i="20"/>
  <c r="H91" i="20"/>
  <c r="H90" i="20"/>
  <c r="H89" i="20"/>
  <c r="G88" i="20"/>
  <c r="G98" i="20" s="1"/>
  <c r="F88" i="20"/>
  <c r="H88" i="20" s="1"/>
  <c r="H87" i="20"/>
  <c r="H86" i="20"/>
  <c r="G82" i="20"/>
  <c r="G145" i="20" s="1"/>
  <c r="F82" i="20"/>
  <c r="F145" i="20" s="1"/>
  <c r="D82" i="20"/>
  <c r="H80" i="20"/>
  <c r="H79" i="20"/>
  <c r="H78" i="20"/>
  <c r="H77" i="20"/>
  <c r="H82" i="20" s="1"/>
  <c r="H145" i="20" s="1"/>
  <c r="G74" i="20"/>
  <c r="G144" i="20" s="1"/>
  <c r="F74" i="20"/>
  <c r="F144" i="20" s="1"/>
  <c r="E74" i="20"/>
  <c r="E144" i="20" s="1"/>
  <c r="D74" i="20"/>
  <c r="D144" i="20" s="1"/>
  <c r="H72" i="20"/>
  <c r="H71" i="20"/>
  <c r="H70" i="20"/>
  <c r="H69" i="20"/>
  <c r="H68" i="20"/>
  <c r="H74" i="20" s="1"/>
  <c r="H144" i="20" s="1"/>
  <c r="F64" i="20"/>
  <c r="E64" i="20"/>
  <c r="E143" i="20" s="1"/>
  <c r="D64" i="20"/>
  <c r="D143" i="20" s="1"/>
  <c r="H62" i="20"/>
  <c r="H61" i="20"/>
  <c r="H60" i="20"/>
  <c r="H59" i="20"/>
  <c r="H58" i="20"/>
  <c r="H57" i="20"/>
  <c r="H56" i="20"/>
  <c r="H55" i="20"/>
  <c r="H54" i="20"/>
  <c r="G53" i="20"/>
  <c r="G49" i="20"/>
  <c r="G142" i="20" s="1"/>
  <c r="F49" i="20"/>
  <c r="F142" i="20" s="1"/>
  <c r="E49" i="20"/>
  <c r="E142" i="20" s="1"/>
  <c r="D49" i="20"/>
  <c r="D142" i="20" s="1"/>
  <c r="H47" i="20"/>
  <c r="H46" i="20"/>
  <c r="H45" i="20"/>
  <c r="H44" i="20"/>
  <c r="H43" i="20"/>
  <c r="H42" i="20"/>
  <c r="H41" i="20"/>
  <c r="H40" i="20"/>
  <c r="H49" i="20" s="1"/>
  <c r="H142" i="20" s="1"/>
  <c r="F36" i="20"/>
  <c r="F141" i="20" s="1"/>
  <c r="H34" i="20"/>
  <c r="H33" i="20"/>
  <c r="H32" i="20"/>
  <c r="H31" i="20"/>
  <c r="H30" i="20"/>
  <c r="H29" i="20"/>
  <c r="G29" i="20"/>
  <c r="G36" i="20" s="1"/>
  <c r="G141" i="20" s="1"/>
  <c r="H28" i="20"/>
  <c r="H27" i="20"/>
  <c r="H26" i="20"/>
  <c r="H25" i="20"/>
  <c r="E24" i="20"/>
  <c r="E36" i="20" s="1"/>
  <c r="E141" i="20" s="1"/>
  <c r="D24" i="20"/>
  <c r="H23" i="20"/>
  <c r="H22" i="20"/>
  <c r="H21" i="20"/>
  <c r="H18" i="20"/>
  <c r="H150" i="20" s="1"/>
  <c r="G150" i="19"/>
  <c r="F150" i="19"/>
  <c r="E150" i="19"/>
  <c r="D150" i="19"/>
  <c r="G147" i="19"/>
  <c r="D146" i="19"/>
  <c r="E145" i="19"/>
  <c r="F144" i="19"/>
  <c r="E141" i="19"/>
  <c r="G137" i="19"/>
  <c r="G149" i="19" s="1"/>
  <c r="F137" i="19"/>
  <c r="F149" i="19" s="1"/>
  <c r="E137" i="19"/>
  <c r="E149" i="19" s="1"/>
  <c r="D137" i="19"/>
  <c r="D149" i="19" s="1"/>
  <c r="H135" i="19"/>
  <c r="H134" i="19"/>
  <c r="H133" i="19"/>
  <c r="H132" i="19"/>
  <c r="H131" i="19"/>
  <c r="E119" i="19"/>
  <c r="E123" i="19" s="1"/>
  <c r="H111" i="19"/>
  <c r="H148" i="19" s="1"/>
  <c r="G108" i="19"/>
  <c r="F108" i="19"/>
  <c r="F147" i="19" s="1"/>
  <c r="E108" i="19"/>
  <c r="E147" i="19" s="1"/>
  <c r="D108" i="19"/>
  <c r="D147" i="19" s="1"/>
  <c r="H106" i="19"/>
  <c r="H105" i="19"/>
  <c r="H104" i="19"/>
  <c r="H103" i="19"/>
  <c r="H102" i="19"/>
  <c r="H108" i="19" s="1"/>
  <c r="H147" i="19" s="1"/>
  <c r="G98" i="19"/>
  <c r="G146" i="19" s="1"/>
  <c r="F98" i="19"/>
  <c r="F146" i="19" s="1"/>
  <c r="E98" i="19"/>
  <c r="E146" i="19" s="1"/>
  <c r="D98" i="19"/>
  <c r="H96" i="19"/>
  <c r="H95" i="19"/>
  <c r="H94" i="19"/>
  <c r="H93" i="19"/>
  <c r="H92" i="19"/>
  <c r="H91" i="19"/>
  <c r="H90" i="19"/>
  <c r="H89" i="19"/>
  <c r="H88" i="19"/>
  <c r="H87" i="19"/>
  <c r="H86" i="19"/>
  <c r="H98" i="19" s="1"/>
  <c r="H146" i="19" s="1"/>
  <c r="G82" i="19"/>
  <c r="G145" i="19" s="1"/>
  <c r="F82" i="19"/>
  <c r="F145" i="19" s="1"/>
  <c r="D82" i="19"/>
  <c r="D145" i="19" s="1"/>
  <c r="H80" i="19"/>
  <c r="H79" i="19"/>
  <c r="H78" i="19"/>
  <c r="H77" i="19"/>
  <c r="H82" i="19" s="1"/>
  <c r="H145" i="19" s="1"/>
  <c r="G74" i="19"/>
  <c r="G144" i="19" s="1"/>
  <c r="F74" i="19"/>
  <c r="E74" i="19"/>
  <c r="E144" i="19" s="1"/>
  <c r="D74" i="19"/>
  <c r="D144" i="19" s="1"/>
  <c r="H72" i="19"/>
  <c r="H71" i="19"/>
  <c r="H70" i="19"/>
  <c r="H69" i="19"/>
  <c r="H68" i="19"/>
  <c r="H74" i="19" s="1"/>
  <c r="H144" i="19" s="1"/>
  <c r="F64" i="19"/>
  <c r="F143" i="19" s="1"/>
  <c r="E64" i="19"/>
  <c r="E143" i="19" s="1"/>
  <c r="H62" i="19"/>
  <c r="H61" i="19"/>
  <c r="H60" i="19"/>
  <c r="H59" i="19"/>
  <c r="H58" i="19"/>
  <c r="H57" i="19"/>
  <c r="H56" i="19"/>
  <c r="H55" i="19"/>
  <c r="H54" i="19"/>
  <c r="G53" i="19"/>
  <c r="G64" i="19" s="1"/>
  <c r="G143" i="19" s="1"/>
  <c r="D53" i="19"/>
  <c r="D64" i="19" s="1"/>
  <c r="D143" i="19" s="1"/>
  <c r="G49" i="19"/>
  <c r="G142" i="19" s="1"/>
  <c r="F49" i="19"/>
  <c r="F142" i="19" s="1"/>
  <c r="E49" i="19"/>
  <c r="E142" i="19" s="1"/>
  <c r="D49" i="19"/>
  <c r="D142" i="19" s="1"/>
  <c r="H47" i="19"/>
  <c r="H46" i="19"/>
  <c r="H45" i="19"/>
  <c r="H44" i="19"/>
  <c r="H43" i="19"/>
  <c r="H42" i="19"/>
  <c r="H41" i="19"/>
  <c r="H40" i="19"/>
  <c r="H49" i="19" s="1"/>
  <c r="H142" i="19" s="1"/>
  <c r="G36" i="19"/>
  <c r="G141" i="19" s="1"/>
  <c r="F36" i="19"/>
  <c r="F141" i="19" s="1"/>
  <c r="F152" i="19" s="1"/>
  <c r="E36" i="19"/>
  <c r="D36" i="19"/>
  <c r="D141" i="19" s="1"/>
  <c r="H34" i="19"/>
  <c r="H33" i="19"/>
  <c r="H32" i="19"/>
  <c r="H31" i="19"/>
  <c r="H30" i="19"/>
  <c r="H29" i="19"/>
  <c r="H28" i="19"/>
  <c r="H27" i="19"/>
  <c r="H26" i="19"/>
  <c r="H25" i="19"/>
  <c r="H24" i="19"/>
  <c r="H23" i="19"/>
  <c r="H22" i="19"/>
  <c r="H21" i="19"/>
  <c r="H18" i="19"/>
  <c r="H150" i="19" s="1"/>
  <c r="G150" i="18"/>
  <c r="F150" i="18"/>
  <c r="E150" i="18"/>
  <c r="D150" i="18"/>
  <c r="G147" i="18"/>
  <c r="D146" i="18"/>
  <c r="E145" i="18"/>
  <c r="F144" i="18"/>
  <c r="E141" i="18"/>
  <c r="G137" i="18"/>
  <c r="G149" i="18" s="1"/>
  <c r="F137" i="18"/>
  <c r="F149" i="18" s="1"/>
  <c r="E137" i="18"/>
  <c r="E149" i="18" s="1"/>
  <c r="D137" i="18"/>
  <c r="D149" i="18" s="1"/>
  <c r="H135" i="18"/>
  <c r="H134" i="18"/>
  <c r="H133" i="18"/>
  <c r="H132" i="18"/>
  <c r="H131" i="18"/>
  <c r="E119" i="18"/>
  <c r="E123" i="18" s="1"/>
  <c r="E127" i="18" s="1"/>
  <c r="H111" i="18"/>
  <c r="H148" i="18" s="1"/>
  <c r="G108" i="18"/>
  <c r="F108" i="18"/>
  <c r="F147" i="18" s="1"/>
  <c r="E108" i="18"/>
  <c r="E147" i="18" s="1"/>
  <c r="D108" i="18"/>
  <c r="D147" i="18" s="1"/>
  <c r="H106" i="18"/>
  <c r="H105" i="18"/>
  <c r="H104" i="18"/>
  <c r="H103" i="18"/>
  <c r="H108" i="18" s="1"/>
  <c r="H147" i="18" s="1"/>
  <c r="H102" i="18"/>
  <c r="G98" i="18"/>
  <c r="G146" i="18" s="1"/>
  <c r="F98" i="18"/>
  <c r="F146" i="18" s="1"/>
  <c r="E98" i="18"/>
  <c r="E146" i="18" s="1"/>
  <c r="D98" i="18"/>
  <c r="H96" i="18"/>
  <c r="H95" i="18"/>
  <c r="H94" i="18"/>
  <c r="H93" i="18"/>
  <c r="H92" i="18"/>
  <c r="H91" i="18"/>
  <c r="H90" i="18"/>
  <c r="H89" i="18"/>
  <c r="H88" i="18"/>
  <c r="H87" i="18"/>
  <c r="H98" i="18" s="1"/>
  <c r="H146" i="18" s="1"/>
  <c r="H86" i="18"/>
  <c r="G82" i="18"/>
  <c r="G145" i="18" s="1"/>
  <c r="F82" i="18"/>
  <c r="F145" i="18" s="1"/>
  <c r="D82" i="18"/>
  <c r="D145" i="18" s="1"/>
  <c r="H80" i="18"/>
  <c r="H79" i="18"/>
  <c r="H78" i="18"/>
  <c r="H82" i="18" s="1"/>
  <c r="H145" i="18" s="1"/>
  <c r="H77" i="18"/>
  <c r="G74" i="18"/>
  <c r="G144" i="18" s="1"/>
  <c r="F74" i="18"/>
  <c r="E74" i="18"/>
  <c r="E144" i="18" s="1"/>
  <c r="D74" i="18"/>
  <c r="D144" i="18" s="1"/>
  <c r="H72" i="18"/>
  <c r="H71" i="18"/>
  <c r="H70" i="18"/>
  <c r="H69" i="18"/>
  <c r="H74" i="18" s="1"/>
  <c r="H144" i="18" s="1"/>
  <c r="H68" i="18"/>
  <c r="G64" i="18"/>
  <c r="G143" i="18" s="1"/>
  <c r="F64" i="18"/>
  <c r="F143" i="18" s="1"/>
  <c r="E64" i="18"/>
  <c r="E143" i="18" s="1"/>
  <c r="D64" i="18"/>
  <c r="D143" i="18" s="1"/>
  <c r="H62" i="18"/>
  <c r="H61" i="18"/>
  <c r="H60" i="18"/>
  <c r="H59" i="18"/>
  <c r="H58" i="18"/>
  <c r="H57" i="18"/>
  <c r="H56" i="18"/>
  <c r="H55" i="18"/>
  <c r="H54" i="18"/>
  <c r="H53" i="18"/>
  <c r="G49" i="18"/>
  <c r="G142" i="18" s="1"/>
  <c r="F49" i="18"/>
  <c r="F142" i="18" s="1"/>
  <c r="E49" i="18"/>
  <c r="E142" i="18" s="1"/>
  <c r="D49" i="18"/>
  <c r="D142" i="18" s="1"/>
  <c r="H47" i="18"/>
  <c r="H46" i="18"/>
  <c r="H45" i="18"/>
  <c r="H44" i="18"/>
  <c r="H43" i="18"/>
  <c r="H42" i="18"/>
  <c r="H41" i="18"/>
  <c r="H40" i="18"/>
  <c r="H49" i="18" s="1"/>
  <c r="H142" i="18" s="1"/>
  <c r="G36" i="18"/>
  <c r="G141" i="18" s="1"/>
  <c r="G152" i="18" s="1"/>
  <c r="F36" i="18"/>
  <c r="F141" i="18" s="1"/>
  <c r="E36" i="18"/>
  <c r="D36" i="18"/>
  <c r="D141" i="18" s="1"/>
  <c r="H34" i="18"/>
  <c r="H33" i="18"/>
  <c r="H32" i="18"/>
  <c r="H31" i="18"/>
  <c r="H30" i="18"/>
  <c r="H29" i="18"/>
  <c r="H28" i="18"/>
  <c r="H27" i="18"/>
  <c r="H26" i="18"/>
  <c r="H25" i="18"/>
  <c r="H24" i="18"/>
  <c r="H23" i="18"/>
  <c r="H22" i="18"/>
  <c r="H21" i="18"/>
  <c r="H36" i="18" s="1"/>
  <c r="H141" i="18" s="1"/>
  <c r="H18" i="18"/>
  <c r="H150" i="18" s="1"/>
  <c r="G150" i="17"/>
  <c r="F150" i="17"/>
  <c r="E150" i="17"/>
  <c r="D150" i="17"/>
  <c r="G146" i="17"/>
  <c r="E145" i="17"/>
  <c r="D145" i="17"/>
  <c r="E142" i="17"/>
  <c r="G141" i="17"/>
  <c r="E141" i="17"/>
  <c r="G137" i="17"/>
  <c r="G149" i="17" s="1"/>
  <c r="F137" i="17"/>
  <c r="F149" i="17" s="1"/>
  <c r="E137" i="17"/>
  <c r="E149" i="17" s="1"/>
  <c r="D137" i="17"/>
  <c r="D149" i="17" s="1"/>
  <c r="H135" i="17"/>
  <c r="H134" i="17"/>
  <c r="H133" i="17"/>
  <c r="H132" i="17"/>
  <c r="H131" i="17"/>
  <c r="H137" i="17" s="1"/>
  <c r="H149" i="17" s="1"/>
  <c r="E127" i="17"/>
  <c r="E119" i="17"/>
  <c r="H111" i="17"/>
  <c r="H148" i="17" s="1"/>
  <c r="G108" i="17"/>
  <c r="G147" i="17" s="1"/>
  <c r="F108" i="17"/>
  <c r="F147" i="17" s="1"/>
  <c r="E108" i="17"/>
  <c r="E147" i="17" s="1"/>
  <c r="D108" i="17"/>
  <c r="D147" i="17" s="1"/>
  <c r="H106" i="17"/>
  <c r="H105" i="17"/>
  <c r="H104" i="17"/>
  <c r="H103" i="17"/>
  <c r="H102" i="17"/>
  <c r="H108" i="17" s="1"/>
  <c r="H147" i="17" s="1"/>
  <c r="G98" i="17"/>
  <c r="F98" i="17"/>
  <c r="F146" i="17" s="1"/>
  <c r="E98" i="17"/>
  <c r="E146" i="17" s="1"/>
  <c r="D98" i="17"/>
  <c r="D146" i="17" s="1"/>
  <c r="H96" i="17"/>
  <c r="H95" i="17"/>
  <c r="H94" i="17"/>
  <c r="H93" i="17"/>
  <c r="H92" i="17"/>
  <c r="H91" i="17"/>
  <c r="H90" i="17"/>
  <c r="H89" i="17"/>
  <c r="H88" i="17"/>
  <c r="H87" i="17"/>
  <c r="H86" i="17"/>
  <c r="H98" i="17" s="1"/>
  <c r="H146" i="17" s="1"/>
  <c r="G82" i="17"/>
  <c r="G145" i="17" s="1"/>
  <c r="F82" i="17"/>
  <c r="F145" i="17" s="1"/>
  <c r="D82" i="17"/>
  <c r="H80" i="17"/>
  <c r="H79" i="17"/>
  <c r="H78" i="17"/>
  <c r="H77" i="17"/>
  <c r="H82" i="17" s="1"/>
  <c r="H145" i="17" s="1"/>
  <c r="G74" i="17"/>
  <c r="G144" i="17" s="1"/>
  <c r="F74" i="17"/>
  <c r="F144" i="17" s="1"/>
  <c r="E74" i="17"/>
  <c r="E144" i="17" s="1"/>
  <c r="D74" i="17"/>
  <c r="D144" i="17" s="1"/>
  <c r="H72" i="17"/>
  <c r="H71" i="17"/>
  <c r="H70" i="17"/>
  <c r="H69" i="17"/>
  <c r="H74" i="17" s="1"/>
  <c r="H144" i="17" s="1"/>
  <c r="H68" i="17"/>
  <c r="G64" i="17"/>
  <c r="G143" i="17" s="1"/>
  <c r="F64" i="17"/>
  <c r="F143" i="17" s="1"/>
  <c r="E64" i="17"/>
  <c r="E143" i="17" s="1"/>
  <c r="D64" i="17"/>
  <c r="D143" i="17" s="1"/>
  <c r="H62" i="17"/>
  <c r="H61" i="17"/>
  <c r="H60" i="17"/>
  <c r="H59" i="17"/>
  <c r="H64" i="17" s="1"/>
  <c r="H143" i="17" s="1"/>
  <c r="H58" i="17"/>
  <c r="H57" i="17"/>
  <c r="H56" i="17"/>
  <c r="H55" i="17"/>
  <c r="H54" i="17"/>
  <c r="H53" i="17"/>
  <c r="G49" i="17"/>
  <c r="G142" i="17" s="1"/>
  <c r="F49" i="17"/>
  <c r="F142" i="17" s="1"/>
  <c r="E49" i="17"/>
  <c r="D49" i="17"/>
  <c r="D142" i="17" s="1"/>
  <c r="H47" i="17"/>
  <c r="H46" i="17"/>
  <c r="H45" i="17"/>
  <c r="H44" i="17"/>
  <c r="H43" i="17"/>
  <c r="H42" i="17"/>
  <c r="H41" i="17"/>
  <c r="H40" i="17"/>
  <c r="H49" i="17" s="1"/>
  <c r="H142" i="17" s="1"/>
  <c r="G36" i="17"/>
  <c r="F36" i="17"/>
  <c r="F141" i="17" s="1"/>
  <c r="E36" i="17"/>
  <c r="D36" i="17"/>
  <c r="D141" i="17" s="1"/>
  <c r="H34" i="17"/>
  <c r="H33" i="17"/>
  <c r="H32" i="17"/>
  <c r="H31" i="17"/>
  <c r="H30" i="17"/>
  <c r="H29" i="17"/>
  <c r="H28" i="17"/>
  <c r="H27" i="17"/>
  <c r="H26" i="17"/>
  <c r="H25" i="17"/>
  <c r="H24" i="17"/>
  <c r="H23" i="17"/>
  <c r="H22" i="17"/>
  <c r="H21" i="17"/>
  <c r="H36" i="17" s="1"/>
  <c r="H141" i="17" s="1"/>
  <c r="H18" i="17"/>
  <c r="H150" i="17" s="1"/>
  <c r="G150" i="16"/>
  <c r="F150" i="16"/>
  <c r="E150" i="16"/>
  <c r="D150" i="16"/>
  <c r="G149" i="16"/>
  <c r="D149" i="16"/>
  <c r="G147" i="16"/>
  <c r="E147" i="16"/>
  <c r="G146" i="16"/>
  <c r="D146" i="16"/>
  <c r="G145" i="16"/>
  <c r="E145" i="16"/>
  <c r="G144" i="16"/>
  <c r="F144" i="16"/>
  <c r="F143" i="16"/>
  <c r="F141" i="16"/>
  <c r="E141" i="16"/>
  <c r="G137" i="16"/>
  <c r="F137" i="16"/>
  <c r="F149" i="16" s="1"/>
  <c r="E137" i="16"/>
  <c r="E149" i="16" s="1"/>
  <c r="D137" i="16"/>
  <c r="H135" i="16"/>
  <c r="H134" i="16"/>
  <c r="H133" i="16"/>
  <c r="H132" i="16"/>
  <c r="H137" i="16" s="1"/>
  <c r="H149" i="16" s="1"/>
  <c r="H131" i="16"/>
  <c r="E123" i="16"/>
  <c r="E127" i="16" s="1"/>
  <c r="E119" i="16"/>
  <c r="H111" i="16"/>
  <c r="H148" i="16" s="1"/>
  <c r="G108" i="16"/>
  <c r="F108" i="16"/>
  <c r="F147" i="16" s="1"/>
  <c r="E108" i="16"/>
  <c r="D108" i="16"/>
  <c r="D147" i="16" s="1"/>
  <c r="H106" i="16"/>
  <c r="H105" i="16"/>
  <c r="H104" i="16"/>
  <c r="H103" i="16"/>
  <c r="H108" i="16" s="1"/>
  <c r="H147" i="16" s="1"/>
  <c r="H102" i="16"/>
  <c r="G98" i="16"/>
  <c r="F98" i="16"/>
  <c r="F146" i="16" s="1"/>
  <c r="E98" i="16"/>
  <c r="E146" i="16" s="1"/>
  <c r="D98" i="16"/>
  <c r="H96" i="16"/>
  <c r="H95" i="16"/>
  <c r="H94" i="16"/>
  <c r="H93" i="16"/>
  <c r="H92" i="16"/>
  <c r="H91" i="16"/>
  <c r="H90" i="16"/>
  <c r="H89" i="16"/>
  <c r="H88" i="16"/>
  <c r="H87" i="16"/>
  <c r="H98" i="16" s="1"/>
  <c r="H146" i="16" s="1"/>
  <c r="H86" i="16"/>
  <c r="G82" i="16"/>
  <c r="F82" i="16"/>
  <c r="F145" i="16" s="1"/>
  <c r="D82" i="16"/>
  <c r="D145" i="16" s="1"/>
  <c r="H80" i="16"/>
  <c r="H79" i="16"/>
  <c r="H78" i="16"/>
  <c r="H82" i="16" s="1"/>
  <c r="H145" i="16" s="1"/>
  <c r="H77" i="16"/>
  <c r="G74" i="16"/>
  <c r="F74" i="16"/>
  <c r="E74" i="16"/>
  <c r="E144" i="16" s="1"/>
  <c r="D74" i="16"/>
  <c r="D144" i="16" s="1"/>
  <c r="H72" i="16"/>
  <c r="H71" i="16"/>
  <c r="H70" i="16"/>
  <c r="H69" i="16"/>
  <c r="H74" i="16" s="1"/>
  <c r="H144" i="16" s="1"/>
  <c r="H68" i="16"/>
  <c r="G64" i="16"/>
  <c r="G143" i="16" s="1"/>
  <c r="F64" i="16"/>
  <c r="E64" i="16"/>
  <c r="E143" i="16" s="1"/>
  <c r="D64" i="16"/>
  <c r="D143" i="16" s="1"/>
  <c r="H62" i="16"/>
  <c r="H61" i="16"/>
  <c r="H60" i="16"/>
  <c r="H59" i="16"/>
  <c r="H58" i="16"/>
  <c r="H57" i="16"/>
  <c r="H56" i="16"/>
  <c r="H55" i="16"/>
  <c r="H54" i="16"/>
  <c r="H53" i="16"/>
  <c r="H64" i="16" s="1"/>
  <c r="H143" i="16" s="1"/>
  <c r="G49" i="16"/>
  <c r="G142" i="16" s="1"/>
  <c r="F49" i="16"/>
  <c r="F142" i="16" s="1"/>
  <c r="E49" i="16"/>
  <c r="E142" i="16" s="1"/>
  <c r="D49" i="16"/>
  <c r="D142" i="16" s="1"/>
  <c r="H47" i="16"/>
  <c r="H46" i="16"/>
  <c r="H45" i="16"/>
  <c r="H44" i="16"/>
  <c r="H43" i="16"/>
  <c r="H42" i="16"/>
  <c r="H41" i="16"/>
  <c r="H40" i="16"/>
  <c r="H49" i="16" s="1"/>
  <c r="H142" i="16" s="1"/>
  <c r="G36" i="16"/>
  <c r="G141" i="16" s="1"/>
  <c r="F36" i="16"/>
  <c r="E36" i="16"/>
  <c r="D36" i="16"/>
  <c r="D141" i="16" s="1"/>
  <c r="D152" i="16" s="1"/>
  <c r="H34" i="16"/>
  <c r="H33" i="16"/>
  <c r="H32" i="16"/>
  <c r="H31" i="16"/>
  <c r="H30" i="16"/>
  <c r="H29" i="16"/>
  <c r="H28" i="16"/>
  <c r="H27" i="16"/>
  <c r="H26" i="16"/>
  <c r="H25" i="16"/>
  <c r="H24" i="16"/>
  <c r="H23" i="16"/>
  <c r="H36" i="16" s="1"/>
  <c r="H141" i="16" s="1"/>
  <c r="H22" i="16"/>
  <c r="H21" i="16"/>
  <c r="H18" i="16"/>
  <c r="H150" i="16" s="1"/>
  <c r="G150" i="15"/>
  <c r="F150" i="15"/>
  <c r="E150" i="15"/>
  <c r="D150" i="15"/>
  <c r="F147" i="15"/>
  <c r="F146" i="15"/>
  <c r="E145" i="15"/>
  <c r="F144" i="15"/>
  <c r="E143" i="15"/>
  <c r="F137" i="15"/>
  <c r="F149" i="15" s="1"/>
  <c r="E137" i="15"/>
  <c r="E149" i="15" s="1"/>
  <c r="H135" i="15"/>
  <c r="H134" i="15"/>
  <c r="H133" i="15"/>
  <c r="H132" i="15"/>
  <c r="G131" i="15"/>
  <c r="G137" i="15" s="1"/>
  <c r="G149" i="15" s="1"/>
  <c r="D131" i="15"/>
  <c r="E127" i="15"/>
  <c r="E125" i="15"/>
  <c r="E123" i="15"/>
  <c r="E121" i="15"/>
  <c r="E118" i="15"/>
  <c r="E117" i="15"/>
  <c r="E119" i="15" s="1"/>
  <c r="E114" i="15"/>
  <c r="H111" i="15"/>
  <c r="H148" i="15" s="1"/>
  <c r="F111" i="15"/>
  <c r="F108" i="15"/>
  <c r="H106" i="15"/>
  <c r="H105" i="15"/>
  <c r="H104" i="15"/>
  <c r="H103" i="15"/>
  <c r="H102" i="15"/>
  <c r="H108" i="15" s="1"/>
  <c r="H147" i="15" s="1"/>
  <c r="G102" i="15"/>
  <c r="G108" i="15" s="1"/>
  <c r="G147" i="15" s="1"/>
  <c r="E102" i="15"/>
  <c r="E108" i="15" s="1"/>
  <c r="E147" i="15" s="1"/>
  <c r="D102" i="15"/>
  <c r="D108" i="15" s="1"/>
  <c r="D147" i="15" s="1"/>
  <c r="F98" i="15"/>
  <c r="H96" i="15"/>
  <c r="H95" i="15"/>
  <c r="H94" i="15"/>
  <c r="H93" i="15"/>
  <c r="G91" i="15"/>
  <c r="E91" i="15"/>
  <c r="H91" i="15" s="1"/>
  <c r="D91" i="15"/>
  <c r="G90" i="15"/>
  <c r="E90" i="15"/>
  <c r="D90" i="15"/>
  <c r="G89" i="15"/>
  <c r="E89" i="15"/>
  <c r="D89" i="15"/>
  <c r="H89" i="15" s="1"/>
  <c r="G88" i="15"/>
  <c r="E88" i="15"/>
  <c r="D88" i="15"/>
  <c r="G87" i="15"/>
  <c r="E87" i="15"/>
  <c r="D87" i="15"/>
  <c r="H87" i="15" s="1"/>
  <c r="G86" i="15"/>
  <c r="E86" i="15"/>
  <c r="D86" i="15"/>
  <c r="F82" i="15"/>
  <c r="F145" i="15" s="1"/>
  <c r="H80" i="15"/>
  <c r="G79" i="15"/>
  <c r="D79" i="15"/>
  <c r="H78" i="15"/>
  <c r="G77" i="15"/>
  <c r="D77" i="15"/>
  <c r="F74" i="15"/>
  <c r="H72" i="15"/>
  <c r="H71" i="15"/>
  <c r="H70" i="15"/>
  <c r="H69" i="15"/>
  <c r="G68" i="15"/>
  <c r="G74" i="15" s="1"/>
  <c r="G144" i="15" s="1"/>
  <c r="E68" i="15"/>
  <c r="E74" i="15" s="1"/>
  <c r="E144" i="15" s="1"/>
  <c r="D68" i="15"/>
  <c r="G64" i="15"/>
  <c r="G143" i="15" s="1"/>
  <c r="F64" i="15"/>
  <c r="F143" i="15" s="1"/>
  <c r="E64" i="15"/>
  <c r="H62" i="15"/>
  <c r="H61" i="15"/>
  <c r="H60" i="15"/>
  <c r="H59" i="15"/>
  <c r="H58" i="15"/>
  <c r="H57" i="15"/>
  <c r="D56" i="15"/>
  <c r="H56" i="15" s="1"/>
  <c r="D55" i="15"/>
  <c r="H55" i="15" s="1"/>
  <c r="D54" i="15"/>
  <c r="H53" i="15"/>
  <c r="F49" i="15"/>
  <c r="F142" i="15" s="1"/>
  <c r="H47" i="15"/>
  <c r="H46" i="15"/>
  <c r="H45" i="15"/>
  <c r="H44" i="15"/>
  <c r="H43" i="15"/>
  <c r="G42" i="15"/>
  <c r="E42" i="15"/>
  <c r="D42" i="15"/>
  <c r="G41" i="15"/>
  <c r="E41" i="15"/>
  <c r="D41" i="15"/>
  <c r="G40" i="15"/>
  <c r="E40" i="15"/>
  <c r="D40" i="15"/>
  <c r="F36" i="15"/>
  <c r="F141" i="15" s="1"/>
  <c r="H34" i="15"/>
  <c r="H33" i="15"/>
  <c r="H32" i="15"/>
  <c r="H31" i="15"/>
  <c r="H30" i="15"/>
  <c r="G29" i="15"/>
  <c r="E29" i="15"/>
  <c r="D29" i="15"/>
  <c r="H28" i="15"/>
  <c r="H27" i="15"/>
  <c r="G26" i="15"/>
  <c r="E26" i="15"/>
  <c r="H26" i="15" s="1"/>
  <c r="D26" i="15"/>
  <c r="G25" i="15"/>
  <c r="E25" i="15"/>
  <c r="D25" i="15"/>
  <c r="G24" i="15"/>
  <c r="E24" i="15"/>
  <c r="D24" i="15"/>
  <c r="G23" i="15"/>
  <c r="E23" i="15"/>
  <c r="D23" i="15"/>
  <c r="G22" i="15"/>
  <c r="E22" i="15"/>
  <c r="D22" i="15"/>
  <c r="G21" i="15"/>
  <c r="E21" i="15"/>
  <c r="D21" i="15"/>
  <c r="H18" i="15"/>
  <c r="H150" i="15" s="1"/>
  <c r="G150" i="14"/>
  <c r="F150" i="14"/>
  <c r="E150" i="14"/>
  <c r="D150" i="14"/>
  <c r="F149" i="14"/>
  <c r="H148" i="14"/>
  <c r="D147" i="14"/>
  <c r="F146" i="14"/>
  <c r="F145" i="14"/>
  <c r="E145" i="14"/>
  <c r="E143" i="14"/>
  <c r="E142" i="14"/>
  <c r="G141" i="14"/>
  <c r="G137" i="14"/>
  <c r="G149" i="14" s="1"/>
  <c r="F137" i="14"/>
  <c r="E137" i="14"/>
  <c r="E149" i="14" s="1"/>
  <c r="D137" i="14"/>
  <c r="D149" i="14" s="1"/>
  <c r="H135" i="14"/>
  <c r="H134" i="14"/>
  <c r="H133" i="14"/>
  <c r="H132" i="14"/>
  <c r="H131" i="14"/>
  <c r="H137" i="14" s="1"/>
  <c r="H149" i="14" s="1"/>
  <c r="E119" i="14"/>
  <c r="E123" i="14" s="1"/>
  <c r="E127" i="14" s="1"/>
  <c r="H111" i="14"/>
  <c r="G108" i="14"/>
  <c r="G147" i="14" s="1"/>
  <c r="F108" i="14"/>
  <c r="F147" i="14" s="1"/>
  <c r="E108" i="14"/>
  <c r="E147" i="14" s="1"/>
  <c r="D108" i="14"/>
  <c r="H106" i="14"/>
  <c r="H105" i="14"/>
  <c r="H104" i="14"/>
  <c r="H103" i="14"/>
  <c r="H102" i="14"/>
  <c r="H108" i="14" s="1"/>
  <c r="H147" i="14" s="1"/>
  <c r="G98" i="14"/>
  <c r="G146" i="14" s="1"/>
  <c r="F98" i="14"/>
  <c r="E98" i="14"/>
  <c r="E146" i="14" s="1"/>
  <c r="D98" i="14"/>
  <c r="D146" i="14" s="1"/>
  <c r="H96" i="14"/>
  <c r="H95" i="14"/>
  <c r="H94" i="14"/>
  <c r="H93" i="14"/>
  <c r="H92" i="14"/>
  <c r="H91" i="14"/>
  <c r="H90" i="14"/>
  <c r="H89" i="14"/>
  <c r="H88" i="14"/>
  <c r="H87" i="14"/>
  <c r="H86" i="14"/>
  <c r="H98" i="14" s="1"/>
  <c r="H146" i="14" s="1"/>
  <c r="G82" i="14"/>
  <c r="G145" i="14" s="1"/>
  <c r="F82" i="14"/>
  <c r="D82" i="14"/>
  <c r="D145" i="14" s="1"/>
  <c r="H80" i="14"/>
  <c r="H79" i="14"/>
  <c r="H78" i="14"/>
  <c r="H77" i="14"/>
  <c r="H82" i="14" s="1"/>
  <c r="H145" i="14" s="1"/>
  <c r="G74" i="14"/>
  <c r="G144" i="14" s="1"/>
  <c r="F74" i="14"/>
  <c r="F144" i="14" s="1"/>
  <c r="E74" i="14"/>
  <c r="E144" i="14" s="1"/>
  <c r="D74" i="14"/>
  <c r="D144" i="14" s="1"/>
  <c r="H72" i="14"/>
  <c r="H71" i="14"/>
  <c r="H70" i="14"/>
  <c r="H69" i="14"/>
  <c r="H68" i="14"/>
  <c r="H74" i="14" s="1"/>
  <c r="H144" i="14" s="1"/>
  <c r="G64" i="14"/>
  <c r="G143" i="14" s="1"/>
  <c r="F64" i="14"/>
  <c r="F143" i="14" s="1"/>
  <c r="E64" i="14"/>
  <c r="D64" i="14"/>
  <c r="D143" i="14" s="1"/>
  <c r="H62" i="14"/>
  <c r="H61" i="14"/>
  <c r="H60" i="14"/>
  <c r="H59" i="14"/>
  <c r="H58" i="14"/>
  <c r="H57" i="14"/>
  <c r="H56" i="14"/>
  <c r="H55" i="14"/>
  <c r="H54" i="14"/>
  <c r="H53" i="14"/>
  <c r="H64" i="14" s="1"/>
  <c r="H143" i="14" s="1"/>
  <c r="G49" i="14"/>
  <c r="G142" i="14" s="1"/>
  <c r="F49" i="14"/>
  <c r="F142" i="14" s="1"/>
  <c r="E49" i="14"/>
  <c r="D49" i="14"/>
  <c r="D142" i="14" s="1"/>
  <c r="H47" i="14"/>
  <c r="H46" i="14"/>
  <c r="H45" i="14"/>
  <c r="H44" i="14"/>
  <c r="H49" i="14" s="1"/>
  <c r="H142" i="14" s="1"/>
  <c r="H43" i="14"/>
  <c r="H42" i="14"/>
  <c r="H41" i="14"/>
  <c r="H40" i="14"/>
  <c r="G36" i="14"/>
  <c r="F36" i="14"/>
  <c r="F141" i="14" s="1"/>
  <c r="E36" i="14"/>
  <c r="E141" i="14" s="1"/>
  <c r="D36" i="14"/>
  <c r="D141" i="14" s="1"/>
  <c r="H34" i="14"/>
  <c r="H33" i="14"/>
  <c r="H32" i="14"/>
  <c r="H31" i="14"/>
  <c r="H30" i="14"/>
  <c r="H29" i="14"/>
  <c r="H28" i="14"/>
  <c r="H27" i="14"/>
  <c r="H26" i="14"/>
  <c r="H25" i="14"/>
  <c r="H24" i="14"/>
  <c r="H23" i="14"/>
  <c r="H22" i="14"/>
  <c r="H21" i="14"/>
  <c r="H36" i="14" s="1"/>
  <c r="H141" i="14" s="1"/>
  <c r="H18" i="14"/>
  <c r="H150" i="14" s="1"/>
  <c r="H150" i="13"/>
  <c r="G150" i="13"/>
  <c r="F150" i="13"/>
  <c r="E150" i="13"/>
  <c r="D150" i="13"/>
  <c r="E149" i="13"/>
  <c r="F146" i="13"/>
  <c r="E145" i="13"/>
  <c r="G144" i="13"/>
  <c r="D142" i="13"/>
  <c r="G141" i="13"/>
  <c r="G152" i="13" s="1"/>
  <c r="F141" i="13"/>
  <c r="F152" i="13" s="1"/>
  <c r="G137" i="13"/>
  <c r="G149" i="13" s="1"/>
  <c r="F137" i="13"/>
  <c r="F149" i="13" s="1"/>
  <c r="E137" i="13"/>
  <c r="D137" i="13"/>
  <c r="D149" i="13" s="1"/>
  <c r="H135" i="13"/>
  <c r="H134" i="13"/>
  <c r="H133" i="13"/>
  <c r="H132" i="13"/>
  <c r="H131" i="13"/>
  <c r="H137" i="13" s="1"/>
  <c r="H149" i="13" s="1"/>
  <c r="E127" i="13"/>
  <c r="E119" i="13"/>
  <c r="H111" i="13"/>
  <c r="H148" i="13" s="1"/>
  <c r="G108" i="13"/>
  <c r="G147" i="13" s="1"/>
  <c r="F108" i="13"/>
  <c r="F147" i="13" s="1"/>
  <c r="E108" i="13"/>
  <c r="E147" i="13" s="1"/>
  <c r="D108" i="13"/>
  <c r="D147" i="13" s="1"/>
  <c r="H106" i="13"/>
  <c r="H105" i="13"/>
  <c r="H104" i="13"/>
  <c r="H103" i="13"/>
  <c r="H108" i="13" s="1"/>
  <c r="H147" i="13" s="1"/>
  <c r="H102" i="13"/>
  <c r="G98" i="13"/>
  <c r="G146" i="13" s="1"/>
  <c r="F98" i="13"/>
  <c r="E98" i="13"/>
  <c r="E146" i="13" s="1"/>
  <c r="D98" i="13"/>
  <c r="D146" i="13" s="1"/>
  <c r="H96" i="13"/>
  <c r="H95" i="13"/>
  <c r="H94" i="13"/>
  <c r="H93" i="13"/>
  <c r="H92" i="13"/>
  <c r="H91" i="13"/>
  <c r="H90" i="13"/>
  <c r="H89" i="13"/>
  <c r="H88" i="13"/>
  <c r="H87" i="13"/>
  <c r="H86" i="13"/>
  <c r="H98" i="13" s="1"/>
  <c r="H146" i="13" s="1"/>
  <c r="G82" i="13"/>
  <c r="G145" i="13" s="1"/>
  <c r="F82" i="13"/>
  <c r="F145" i="13" s="1"/>
  <c r="D82" i="13"/>
  <c r="D145" i="13" s="1"/>
  <c r="H80" i="13"/>
  <c r="H79" i="13"/>
  <c r="H78" i="13"/>
  <c r="H77" i="13"/>
  <c r="H82" i="13" s="1"/>
  <c r="H145" i="13" s="1"/>
  <c r="G74" i="13"/>
  <c r="F74" i="13"/>
  <c r="F144" i="13" s="1"/>
  <c r="E74" i="13"/>
  <c r="E144" i="13" s="1"/>
  <c r="D74" i="13"/>
  <c r="D144" i="13" s="1"/>
  <c r="H72" i="13"/>
  <c r="H71" i="13"/>
  <c r="H70" i="13"/>
  <c r="H69" i="13"/>
  <c r="H68" i="13"/>
  <c r="H74" i="13" s="1"/>
  <c r="H144" i="13" s="1"/>
  <c r="G64" i="13"/>
  <c r="G143" i="13" s="1"/>
  <c r="F64" i="13"/>
  <c r="F143" i="13" s="1"/>
  <c r="E64" i="13"/>
  <c r="E143" i="13" s="1"/>
  <c r="D64" i="13"/>
  <c r="D143" i="13" s="1"/>
  <c r="H62" i="13"/>
  <c r="H61" i="13"/>
  <c r="H60" i="13"/>
  <c r="H59" i="13"/>
  <c r="H58" i="13"/>
  <c r="H57" i="13"/>
  <c r="H56" i="13"/>
  <c r="H55" i="13"/>
  <c r="H54" i="13"/>
  <c r="H53" i="13"/>
  <c r="H64" i="13" s="1"/>
  <c r="H143" i="13" s="1"/>
  <c r="G49" i="13"/>
  <c r="G142" i="13" s="1"/>
  <c r="F49" i="13"/>
  <c r="F142" i="13" s="1"/>
  <c r="E49" i="13"/>
  <c r="E142" i="13" s="1"/>
  <c r="D49" i="13"/>
  <c r="H47" i="13"/>
  <c r="H46" i="13"/>
  <c r="H45" i="13"/>
  <c r="H44" i="13"/>
  <c r="H43" i="13"/>
  <c r="H42" i="13"/>
  <c r="H41" i="13"/>
  <c r="H40" i="13"/>
  <c r="H49" i="13" s="1"/>
  <c r="H142" i="13" s="1"/>
  <c r="G36" i="13"/>
  <c r="F36" i="13"/>
  <c r="E36" i="13"/>
  <c r="E141" i="13" s="1"/>
  <c r="D36" i="13"/>
  <c r="D141" i="13" s="1"/>
  <c r="H34" i="13"/>
  <c r="H33" i="13"/>
  <c r="H32" i="13"/>
  <c r="H31" i="13"/>
  <c r="H30" i="13"/>
  <c r="H29" i="13"/>
  <c r="H28" i="13"/>
  <c r="H27" i="13"/>
  <c r="H26" i="13"/>
  <c r="H25" i="13"/>
  <c r="H24" i="13"/>
  <c r="H23" i="13"/>
  <c r="H36" i="13" s="1"/>
  <c r="H141" i="13" s="1"/>
  <c r="H152" i="13" s="1"/>
  <c r="H22" i="13"/>
  <c r="H21" i="13"/>
  <c r="H18" i="13"/>
  <c r="G150" i="12"/>
  <c r="F150" i="12"/>
  <c r="E150" i="12"/>
  <c r="D150" i="12"/>
  <c r="H148" i="12"/>
  <c r="G147" i="12"/>
  <c r="F147" i="12"/>
  <c r="F146" i="12"/>
  <c r="D146" i="12"/>
  <c r="E145" i="12"/>
  <c r="F144" i="12"/>
  <c r="E144" i="12"/>
  <c r="G142" i="12"/>
  <c r="G141" i="12"/>
  <c r="D141" i="12"/>
  <c r="G137" i="12"/>
  <c r="G149" i="12" s="1"/>
  <c r="F137" i="12"/>
  <c r="F149" i="12" s="1"/>
  <c r="E137" i="12"/>
  <c r="E149" i="12" s="1"/>
  <c r="D137" i="12"/>
  <c r="D149" i="12" s="1"/>
  <c r="H135" i="12"/>
  <c r="H134" i="12"/>
  <c r="H133" i="12"/>
  <c r="H132" i="12"/>
  <c r="H131" i="12"/>
  <c r="H137" i="12" s="1"/>
  <c r="H149" i="12" s="1"/>
  <c r="E125" i="12"/>
  <c r="E118" i="12"/>
  <c r="E119" i="12" s="1"/>
  <c r="E123" i="12" s="1"/>
  <c r="E127" i="12" s="1"/>
  <c r="E114" i="12"/>
  <c r="E29" i="12" s="1"/>
  <c r="H29" i="12" s="1"/>
  <c r="H111" i="12"/>
  <c r="G108" i="12"/>
  <c r="F108" i="12"/>
  <c r="D108" i="12"/>
  <c r="D147" i="12" s="1"/>
  <c r="H106" i="12"/>
  <c r="H105" i="12"/>
  <c r="H104" i="12"/>
  <c r="H103" i="12"/>
  <c r="G98" i="12"/>
  <c r="G146" i="12" s="1"/>
  <c r="F98" i="12"/>
  <c r="D98" i="12"/>
  <c r="H96" i="12"/>
  <c r="H95" i="12"/>
  <c r="H94" i="12"/>
  <c r="H93" i="12"/>
  <c r="H92" i="12"/>
  <c r="E91" i="12"/>
  <c r="H91" i="12" s="1"/>
  <c r="H90" i="12"/>
  <c r="H89" i="12"/>
  <c r="H88" i="12"/>
  <c r="H87" i="12"/>
  <c r="H86" i="12"/>
  <c r="F82" i="12"/>
  <c r="F145" i="12" s="1"/>
  <c r="D82" i="12"/>
  <c r="D145" i="12" s="1"/>
  <c r="H80" i="12"/>
  <c r="H79" i="12"/>
  <c r="G78" i="12"/>
  <c r="G82" i="12" s="1"/>
  <c r="G145" i="12" s="1"/>
  <c r="D78" i="12"/>
  <c r="H77" i="12"/>
  <c r="G74" i="12"/>
  <c r="G144" i="12" s="1"/>
  <c r="F74" i="12"/>
  <c r="E74" i="12"/>
  <c r="D74" i="12"/>
  <c r="D144" i="12" s="1"/>
  <c r="H72" i="12"/>
  <c r="H71" i="12"/>
  <c r="H70" i="12"/>
  <c r="H69" i="12"/>
  <c r="H74" i="12" s="1"/>
  <c r="H144" i="12" s="1"/>
  <c r="H68" i="12"/>
  <c r="F64" i="12"/>
  <c r="F143" i="12" s="1"/>
  <c r="E64" i="12"/>
  <c r="E143" i="12" s="1"/>
  <c r="H62" i="12"/>
  <c r="H61" i="12"/>
  <c r="H60" i="12"/>
  <c r="H59" i="12"/>
  <c r="H58" i="12"/>
  <c r="H57" i="12"/>
  <c r="H56" i="12"/>
  <c r="H55" i="12"/>
  <c r="H54" i="12"/>
  <c r="G53" i="12"/>
  <c r="G64" i="12" s="1"/>
  <c r="G143" i="12" s="1"/>
  <c r="D53" i="12"/>
  <c r="D64" i="12" s="1"/>
  <c r="D143" i="12" s="1"/>
  <c r="G49" i="12"/>
  <c r="F49" i="12"/>
  <c r="F142" i="12" s="1"/>
  <c r="E49" i="12"/>
  <c r="E142" i="12" s="1"/>
  <c r="D49" i="12"/>
  <c r="D142" i="12" s="1"/>
  <c r="H47" i="12"/>
  <c r="H46" i="12"/>
  <c r="H45" i="12"/>
  <c r="H44" i="12"/>
  <c r="H43" i="12"/>
  <c r="H42" i="12"/>
  <c r="H41" i="12"/>
  <c r="H40" i="12"/>
  <c r="H49" i="12" s="1"/>
  <c r="H142" i="12" s="1"/>
  <c r="G36" i="12"/>
  <c r="F36" i="12"/>
  <c r="F141" i="12" s="1"/>
  <c r="F152" i="12" s="1"/>
  <c r="D36" i="12"/>
  <c r="H34" i="12"/>
  <c r="H33" i="12"/>
  <c r="H32" i="12"/>
  <c r="H31" i="12"/>
  <c r="H30" i="12"/>
  <c r="E28" i="12"/>
  <c r="H28" i="12" s="1"/>
  <c r="H27" i="12"/>
  <c r="H26" i="12"/>
  <c r="H25" i="12"/>
  <c r="E24" i="12"/>
  <c r="H24" i="12" s="1"/>
  <c r="H23" i="12"/>
  <c r="H22" i="12"/>
  <c r="H21" i="12"/>
  <c r="E21" i="12"/>
  <c r="E36" i="12" s="1"/>
  <c r="E141" i="12" s="1"/>
  <c r="H18" i="12"/>
  <c r="H150" i="12" s="1"/>
  <c r="H150" i="11"/>
  <c r="G150" i="11"/>
  <c r="F150" i="11"/>
  <c r="E150" i="11"/>
  <c r="D150" i="11"/>
  <c r="G149" i="11"/>
  <c r="H148" i="11"/>
  <c r="H147" i="11"/>
  <c r="F147" i="11"/>
  <c r="E147" i="11"/>
  <c r="D147" i="11"/>
  <c r="G146" i="11"/>
  <c r="G145" i="11"/>
  <c r="E145" i="11"/>
  <c r="D144" i="11"/>
  <c r="H143" i="11"/>
  <c r="G143" i="11"/>
  <c r="F143" i="11"/>
  <c r="E143" i="11"/>
  <c r="D143" i="11"/>
  <c r="F142" i="11"/>
  <c r="G141" i="11"/>
  <c r="F141" i="11"/>
  <c r="H137" i="11"/>
  <c r="H149" i="11" s="1"/>
  <c r="F137" i="11"/>
  <c r="F149" i="11" s="1"/>
  <c r="E137" i="11"/>
  <c r="E149" i="11" s="1"/>
  <c r="D137" i="11"/>
  <c r="D149" i="11" s="1"/>
  <c r="E119" i="11"/>
  <c r="G108" i="11"/>
  <c r="G147" i="11" s="1"/>
  <c r="G98" i="11"/>
  <c r="F98" i="11"/>
  <c r="F146" i="11" s="1"/>
  <c r="E98" i="11"/>
  <c r="E146" i="11" s="1"/>
  <c r="D98" i="11"/>
  <c r="D146" i="11" s="1"/>
  <c r="H96" i="11"/>
  <c r="H95" i="11"/>
  <c r="H98" i="11" s="1"/>
  <c r="H146" i="11" s="1"/>
  <c r="G82" i="11"/>
  <c r="F82" i="11"/>
  <c r="F145" i="11" s="1"/>
  <c r="D82" i="11"/>
  <c r="D145" i="11" s="1"/>
  <c r="H80" i="11"/>
  <c r="H79" i="11"/>
  <c r="H78" i="11"/>
  <c r="H77" i="11"/>
  <c r="H82" i="11" s="1"/>
  <c r="H145" i="11" s="1"/>
  <c r="G74" i="11"/>
  <c r="G144" i="11" s="1"/>
  <c r="F74" i="11"/>
  <c r="F144" i="11" s="1"/>
  <c r="E74" i="11"/>
  <c r="E144" i="11" s="1"/>
  <c r="D74" i="11"/>
  <c r="H72" i="11"/>
  <c r="H71" i="11"/>
  <c r="H70" i="11"/>
  <c r="H69" i="11"/>
  <c r="H74" i="11" s="1"/>
  <c r="H144" i="11" s="1"/>
  <c r="H62" i="11"/>
  <c r="H61" i="11"/>
  <c r="H60" i="11"/>
  <c r="H59" i="11"/>
  <c r="H58" i="11"/>
  <c r="H57" i="11"/>
  <c r="H56" i="11"/>
  <c r="H55" i="11"/>
  <c r="H54" i="11"/>
  <c r="G49" i="11"/>
  <c r="G142" i="11" s="1"/>
  <c r="F49" i="11"/>
  <c r="E49" i="11"/>
  <c r="E142" i="11" s="1"/>
  <c r="D49" i="11"/>
  <c r="D142" i="11" s="1"/>
  <c r="H47" i="11"/>
  <c r="H46" i="11"/>
  <c r="H45" i="11"/>
  <c r="H44" i="11"/>
  <c r="H43" i="11"/>
  <c r="H42" i="11"/>
  <c r="H49" i="11" s="1"/>
  <c r="H142" i="11" s="1"/>
  <c r="H36" i="11"/>
  <c r="H141" i="11" s="1"/>
  <c r="E36" i="11"/>
  <c r="E141" i="11" s="1"/>
  <c r="D36" i="11"/>
  <c r="D141" i="11" s="1"/>
  <c r="H18" i="11"/>
  <c r="G150" i="10"/>
  <c r="F150" i="10"/>
  <c r="E150" i="10"/>
  <c r="D150" i="10"/>
  <c r="G149" i="10"/>
  <c r="F147" i="10"/>
  <c r="E146" i="10"/>
  <c r="E145" i="10"/>
  <c r="G144" i="10"/>
  <c r="E144" i="10"/>
  <c r="D144" i="10"/>
  <c r="G142" i="10"/>
  <c r="F142" i="10"/>
  <c r="G137" i="10"/>
  <c r="F137" i="10"/>
  <c r="F149" i="10" s="1"/>
  <c r="E137" i="10"/>
  <c r="E149" i="10" s="1"/>
  <c r="D137" i="10"/>
  <c r="D149" i="10" s="1"/>
  <c r="H135" i="10"/>
  <c r="H134" i="10"/>
  <c r="H133" i="10"/>
  <c r="H132" i="10"/>
  <c r="H137" i="10" s="1"/>
  <c r="H149" i="10" s="1"/>
  <c r="H131" i="10"/>
  <c r="E119" i="10"/>
  <c r="H111" i="10"/>
  <c r="H148" i="10" s="1"/>
  <c r="G108" i="10"/>
  <c r="G147" i="10" s="1"/>
  <c r="F108" i="10"/>
  <c r="D108" i="10"/>
  <c r="D147" i="10" s="1"/>
  <c r="H106" i="10"/>
  <c r="H105" i="10"/>
  <c r="H104" i="10"/>
  <c r="E103" i="10"/>
  <c r="E108" i="10" s="1"/>
  <c r="E147" i="10" s="1"/>
  <c r="H102" i="10"/>
  <c r="G98" i="10"/>
  <c r="G146" i="10" s="1"/>
  <c r="F98" i="10"/>
  <c r="F146" i="10" s="1"/>
  <c r="E98" i="10"/>
  <c r="D98" i="10"/>
  <c r="D146" i="10" s="1"/>
  <c r="H96" i="10"/>
  <c r="H95" i="10"/>
  <c r="H94" i="10"/>
  <c r="H93" i="10"/>
  <c r="H92" i="10"/>
  <c r="H91" i="10"/>
  <c r="H90" i="10"/>
  <c r="H89" i="10"/>
  <c r="H88" i="10"/>
  <c r="H87" i="10"/>
  <c r="H98" i="10" s="1"/>
  <c r="H146" i="10" s="1"/>
  <c r="H86" i="10"/>
  <c r="G82" i="10"/>
  <c r="G145" i="10" s="1"/>
  <c r="F82" i="10"/>
  <c r="F145" i="10" s="1"/>
  <c r="D82" i="10"/>
  <c r="D145" i="10" s="1"/>
  <c r="H80" i="10"/>
  <c r="H79" i="10"/>
  <c r="H78" i="10"/>
  <c r="H82" i="10" s="1"/>
  <c r="H145" i="10" s="1"/>
  <c r="H77" i="10"/>
  <c r="G74" i="10"/>
  <c r="F74" i="10"/>
  <c r="F144" i="10" s="1"/>
  <c r="E74" i="10"/>
  <c r="D74" i="10"/>
  <c r="H72" i="10"/>
  <c r="H71" i="10"/>
  <c r="H70" i="10"/>
  <c r="H69" i="10"/>
  <c r="H68" i="10"/>
  <c r="H74" i="10" s="1"/>
  <c r="H144" i="10" s="1"/>
  <c r="E68" i="10"/>
  <c r="G64" i="10"/>
  <c r="G143" i="10" s="1"/>
  <c r="F64" i="10"/>
  <c r="F143" i="10" s="1"/>
  <c r="E64" i="10"/>
  <c r="E143" i="10" s="1"/>
  <c r="H62" i="10"/>
  <c r="H61" i="10"/>
  <c r="H60" i="10"/>
  <c r="H59" i="10"/>
  <c r="H58" i="10"/>
  <c r="H57" i="10"/>
  <c r="H56" i="10"/>
  <c r="H55" i="10"/>
  <c r="H54" i="10"/>
  <c r="H53" i="10"/>
  <c r="H64" i="10" s="1"/>
  <c r="H143" i="10" s="1"/>
  <c r="D53" i="10"/>
  <c r="D64" i="10" s="1"/>
  <c r="D143" i="10" s="1"/>
  <c r="G49" i="10"/>
  <c r="F49" i="10"/>
  <c r="E49" i="10"/>
  <c r="E142" i="10" s="1"/>
  <c r="D49" i="10"/>
  <c r="D142" i="10" s="1"/>
  <c r="H47" i="10"/>
  <c r="H46" i="10"/>
  <c r="H45" i="10"/>
  <c r="H44" i="10"/>
  <c r="E43" i="10"/>
  <c r="H43" i="10" s="1"/>
  <c r="H42" i="10"/>
  <c r="E42" i="10"/>
  <c r="E41" i="10"/>
  <c r="H41" i="10" s="1"/>
  <c r="E40" i="10"/>
  <c r="H40" i="10" s="1"/>
  <c r="G36" i="10"/>
  <c r="G141" i="10" s="1"/>
  <c r="F36" i="10"/>
  <c r="F141" i="10" s="1"/>
  <c r="D36" i="10"/>
  <c r="D141" i="10" s="1"/>
  <c r="H30" i="10"/>
  <c r="E30" i="10"/>
  <c r="H29" i="10"/>
  <c r="E29" i="10"/>
  <c r="E28" i="10"/>
  <c r="H28" i="10" s="1"/>
  <c r="E27" i="10"/>
  <c r="H27" i="10" s="1"/>
  <c r="H26" i="10"/>
  <c r="E26" i="10"/>
  <c r="H25" i="10"/>
  <c r="E25" i="10"/>
  <c r="E24" i="10"/>
  <c r="H24" i="10" s="1"/>
  <c r="E23" i="10"/>
  <c r="H23" i="10" s="1"/>
  <c r="H22" i="10"/>
  <c r="E22" i="10"/>
  <c r="H21" i="10"/>
  <c r="E21" i="10"/>
  <c r="E36" i="10" s="1"/>
  <c r="E141" i="10" s="1"/>
  <c r="H18" i="10"/>
  <c r="H150" i="10" s="1"/>
  <c r="H42" i="46" l="1"/>
  <c r="H53" i="12"/>
  <c r="H64" i="12" s="1"/>
  <c r="H143" i="12" s="1"/>
  <c r="D36" i="15"/>
  <c r="D141" i="15" s="1"/>
  <c r="H86" i="15"/>
  <c r="E49" i="46"/>
  <c r="E142" i="46" s="1"/>
  <c r="H88" i="46"/>
  <c r="H41" i="46"/>
  <c r="E98" i="46"/>
  <c r="E146" i="46" s="1"/>
  <c r="D152" i="39"/>
  <c r="H29" i="15"/>
  <c r="E49" i="15"/>
  <c r="E142" i="15" s="1"/>
  <c r="H90" i="15"/>
  <c r="H23" i="46"/>
  <c r="H25" i="46"/>
  <c r="G49" i="15"/>
  <c r="G142" i="15" s="1"/>
  <c r="H88" i="15"/>
  <c r="H98" i="15" s="1"/>
  <c r="H146" i="15" s="1"/>
  <c r="H68" i="46"/>
  <c r="H102" i="46"/>
  <c r="H108" i="46" s="1"/>
  <c r="H147" i="46" s="1"/>
  <c r="H68" i="15"/>
  <c r="H74" i="15" s="1"/>
  <c r="H144" i="15" s="1"/>
  <c r="G98" i="15"/>
  <c r="G146" i="15" s="1"/>
  <c r="H22" i="15"/>
  <c r="H26" i="46"/>
  <c r="F49" i="46"/>
  <c r="F142" i="46" s="1"/>
  <c r="H79" i="15"/>
  <c r="E98" i="15"/>
  <c r="E146" i="15" s="1"/>
  <c r="H131" i="15"/>
  <c r="H137" i="15" s="1"/>
  <c r="H149" i="15" s="1"/>
  <c r="G49" i="46"/>
  <c r="G142" i="46" s="1"/>
  <c r="H90" i="46"/>
  <c r="H43" i="63"/>
  <c r="H32" i="63"/>
  <c r="D13" i="2"/>
  <c r="E12" i="2" s="1"/>
  <c r="C3" i="63" s="1"/>
  <c r="E36" i="15"/>
  <c r="E141" i="15" s="1"/>
  <c r="E152" i="15" s="1"/>
  <c r="F36" i="46"/>
  <c r="F141" i="46" s="1"/>
  <c r="D64" i="46"/>
  <c r="D143" i="46" s="1"/>
  <c r="H79" i="46"/>
  <c r="H86" i="46"/>
  <c r="H24" i="15"/>
  <c r="H41" i="15"/>
  <c r="G152" i="19"/>
  <c r="G36" i="46"/>
  <c r="G141" i="46" s="1"/>
  <c r="H91" i="46"/>
  <c r="D82" i="15"/>
  <c r="D145" i="15" s="1"/>
  <c r="H22" i="46"/>
  <c r="H29" i="46"/>
  <c r="H89" i="46"/>
  <c r="H25" i="15"/>
  <c r="H42" i="15"/>
  <c r="G82" i="15"/>
  <c r="G145" i="15" s="1"/>
  <c r="D49" i="46"/>
  <c r="D142" i="46" s="1"/>
  <c r="H87" i="46"/>
  <c r="H98" i="46" s="1"/>
  <c r="H146" i="46" s="1"/>
  <c r="G36" i="15"/>
  <c r="G141" i="15" s="1"/>
  <c r="D98" i="15"/>
  <c r="D146" i="15" s="1"/>
  <c r="H53" i="24"/>
  <c r="H68" i="24" s="1"/>
  <c r="H147" i="24" s="1"/>
  <c r="H156" i="24" s="1"/>
  <c r="D17" i="7" s="1"/>
  <c r="G17" i="7" s="1"/>
  <c r="H17" i="7" s="1"/>
  <c r="H23" i="15"/>
  <c r="H40" i="15"/>
  <c r="D64" i="15"/>
  <c r="D143" i="15" s="1"/>
  <c r="D137" i="15"/>
  <c r="D149" i="15" s="1"/>
  <c r="D98" i="46"/>
  <c r="D146" i="46" s="1"/>
  <c r="G152" i="12"/>
  <c r="H54" i="15"/>
  <c r="H64" i="15" s="1"/>
  <c r="H143" i="15" s="1"/>
  <c r="H77" i="46"/>
  <c r="G152" i="27"/>
  <c r="E36" i="46"/>
  <c r="E141" i="46" s="1"/>
  <c r="H3" i="7"/>
  <c r="D152" i="12"/>
  <c r="D152" i="11"/>
  <c r="D154" i="13"/>
  <c r="D155" i="13"/>
  <c r="E152" i="10"/>
  <c r="E152" i="11"/>
  <c r="F152" i="11"/>
  <c r="D152" i="14"/>
  <c r="H36" i="10"/>
  <c r="H141" i="10" s="1"/>
  <c r="F152" i="10"/>
  <c r="H152" i="11"/>
  <c r="G152" i="11"/>
  <c r="H36" i="12"/>
  <c r="H141" i="12" s="1"/>
  <c r="E152" i="14"/>
  <c r="G152" i="14"/>
  <c r="H152" i="14"/>
  <c r="F152" i="14"/>
  <c r="E152" i="16"/>
  <c r="D152" i="17"/>
  <c r="D152" i="10"/>
  <c r="H49" i="10"/>
  <c r="H142" i="10" s="1"/>
  <c r="H98" i="12"/>
  <c r="H146" i="12" s="1"/>
  <c r="D152" i="13"/>
  <c r="G152" i="16"/>
  <c r="F152" i="16"/>
  <c r="G152" i="10"/>
  <c r="E152" i="13"/>
  <c r="F152" i="15"/>
  <c r="H152" i="16"/>
  <c r="H152" i="17"/>
  <c r="F152" i="17"/>
  <c r="H77" i="15"/>
  <c r="H82" i="15" s="1"/>
  <c r="H145" i="15" s="1"/>
  <c r="E152" i="21"/>
  <c r="D152" i="23"/>
  <c r="H36" i="27"/>
  <c r="H141" i="27" s="1"/>
  <c r="H36" i="28"/>
  <c r="H141" i="28" s="1"/>
  <c r="E152" i="41"/>
  <c r="D74" i="15"/>
  <c r="D144" i="15" s="1"/>
  <c r="H103" i="10"/>
  <c r="H108" i="10" s="1"/>
  <c r="H147" i="10" s="1"/>
  <c r="H78" i="12"/>
  <c r="H82" i="12" s="1"/>
  <c r="H145" i="12" s="1"/>
  <c r="E102" i="12"/>
  <c r="D49" i="15"/>
  <c r="D142" i="15" s="1"/>
  <c r="H137" i="18"/>
  <c r="H149" i="18" s="1"/>
  <c r="E152" i="18"/>
  <c r="H98" i="20"/>
  <c r="H146" i="20" s="1"/>
  <c r="G152" i="21"/>
  <c r="H36" i="23"/>
  <c r="H141" i="23" s="1"/>
  <c r="F152" i="23"/>
  <c r="H49" i="26"/>
  <c r="H142" i="26" s="1"/>
  <c r="H152" i="26" s="1"/>
  <c r="H137" i="19"/>
  <c r="H149" i="19" s="1"/>
  <c r="D36" i="20"/>
  <c r="D141" i="20" s="1"/>
  <c r="D152" i="20" s="1"/>
  <c r="H24" i="20"/>
  <c r="H36" i="20" s="1"/>
  <c r="H141" i="20" s="1"/>
  <c r="H152" i="20" s="1"/>
  <c r="H49" i="21"/>
  <c r="H142" i="21" s="1"/>
  <c r="H108" i="21"/>
  <c r="H147" i="21" s="1"/>
  <c r="G152" i="23"/>
  <c r="H21" i="15"/>
  <c r="E152" i="17"/>
  <c r="D152" i="18"/>
  <c r="D152" i="19"/>
  <c r="E152" i="19"/>
  <c r="E152" i="20"/>
  <c r="H98" i="21"/>
  <c r="H146" i="21" s="1"/>
  <c r="H49" i="23"/>
  <c r="H142" i="23" s="1"/>
  <c r="D152" i="27"/>
  <c r="E98" i="27"/>
  <c r="E146" i="27" s="1"/>
  <c r="H64" i="18"/>
  <c r="H143" i="18" s="1"/>
  <c r="H152" i="18" s="1"/>
  <c r="G64" i="20"/>
  <c r="G143" i="20" s="1"/>
  <c r="G152" i="20" s="1"/>
  <c r="H53" i="20"/>
  <c r="H64" i="20" s="1"/>
  <c r="H143" i="20" s="1"/>
  <c r="H108" i="23"/>
  <c r="H147" i="23" s="1"/>
  <c r="E156" i="24"/>
  <c r="H141" i="24"/>
  <c r="H153" i="24" s="1"/>
  <c r="F152" i="27"/>
  <c r="H98" i="28"/>
  <c r="H146" i="28" s="1"/>
  <c r="E98" i="12"/>
  <c r="E146" i="12" s="1"/>
  <c r="G152" i="17"/>
  <c r="F152" i="18"/>
  <c r="H36" i="19"/>
  <c r="H141" i="19" s="1"/>
  <c r="H98" i="23"/>
  <c r="H146" i="23" s="1"/>
  <c r="D152" i="26"/>
  <c r="D152" i="21"/>
  <c r="E152" i="27"/>
  <c r="E152" i="28"/>
  <c r="D152" i="28"/>
  <c r="H53" i="19"/>
  <c r="H64" i="19" s="1"/>
  <c r="H143" i="19" s="1"/>
  <c r="H64" i="33"/>
  <c r="H143" i="33" s="1"/>
  <c r="G152" i="34"/>
  <c r="H98" i="37"/>
  <c r="H146" i="37" s="1"/>
  <c r="F98" i="20"/>
  <c r="F146" i="20" s="1"/>
  <c r="F152" i="20" s="1"/>
  <c r="H36" i="30"/>
  <c r="H141" i="30" s="1"/>
  <c r="H36" i="33"/>
  <c r="H141" i="33" s="1"/>
  <c r="H152" i="33" s="1"/>
  <c r="D152" i="33"/>
  <c r="H49" i="34"/>
  <c r="H142" i="34" s="1"/>
  <c r="H152" i="34" s="1"/>
  <c r="E152" i="35"/>
  <c r="F152" i="35"/>
  <c r="G152" i="41"/>
  <c r="D152" i="50"/>
  <c r="H53" i="28"/>
  <c r="H64" i="28" s="1"/>
  <c r="H143" i="28" s="1"/>
  <c r="H98" i="32"/>
  <c r="H146" i="32" s="1"/>
  <c r="G152" i="33"/>
  <c r="H98" i="40"/>
  <c r="H146" i="40" s="1"/>
  <c r="H53" i="21"/>
  <c r="H64" i="21" s="1"/>
  <c r="H143" i="21" s="1"/>
  <c r="H40" i="27"/>
  <c r="H49" i="27" s="1"/>
  <c r="H142" i="27" s="1"/>
  <c r="H53" i="27"/>
  <c r="H64" i="27" s="1"/>
  <c r="H143" i="27" s="1"/>
  <c r="H88" i="27"/>
  <c r="H98" i="27" s="1"/>
  <c r="H146" i="27" s="1"/>
  <c r="H137" i="30"/>
  <c r="H149" i="30" s="1"/>
  <c r="H64" i="32"/>
  <c r="H143" i="32" s="1"/>
  <c r="H152" i="32" s="1"/>
  <c r="H98" i="34"/>
  <c r="H146" i="34" s="1"/>
  <c r="G152" i="35"/>
  <c r="G36" i="37"/>
  <c r="G141" i="37" s="1"/>
  <c r="G152" i="37" s="1"/>
  <c r="H29" i="37"/>
  <c r="H36" i="37" s="1"/>
  <c r="H141" i="37" s="1"/>
  <c r="H152" i="37" s="1"/>
  <c r="D30" i="7" s="1"/>
  <c r="G30" i="7" s="1"/>
  <c r="H30" i="7" s="1"/>
  <c r="F152" i="38"/>
  <c r="F152" i="39"/>
  <c r="D68" i="24"/>
  <c r="D147" i="24" s="1"/>
  <c r="D156" i="24" s="1"/>
  <c r="D152" i="30"/>
  <c r="F152" i="32"/>
  <c r="D152" i="34"/>
  <c r="H49" i="35"/>
  <c r="H142" i="35" s="1"/>
  <c r="G152" i="39"/>
  <c r="E152" i="40"/>
  <c r="H49" i="41"/>
  <c r="H142" i="41" s="1"/>
  <c r="H152" i="41" s="1"/>
  <c r="H64" i="42"/>
  <c r="H143" i="42" s="1"/>
  <c r="G152" i="32"/>
  <c r="E152" i="34"/>
  <c r="H64" i="34"/>
  <c r="H143" i="34" s="1"/>
  <c r="H108" i="35"/>
  <c r="H147" i="35" s="1"/>
  <c r="H49" i="38"/>
  <c r="H142" i="38" s="1"/>
  <c r="H152" i="38" s="1"/>
  <c r="H49" i="39"/>
  <c r="H142" i="39" s="1"/>
  <c r="H152" i="39" s="1"/>
  <c r="D32" i="7" s="1"/>
  <c r="G32" i="7" s="1"/>
  <c r="H32" i="7" s="1"/>
  <c r="F152" i="40"/>
  <c r="G152" i="40"/>
  <c r="F152" i="34"/>
  <c r="H98" i="35"/>
  <c r="H146" i="35" s="1"/>
  <c r="H152" i="35" s="1"/>
  <c r="D155" i="36"/>
  <c r="D154" i="36"/>
  <c r="H108" i="37"/>
  <c r="H147" i="37" s="1"/>
  <c r="G152" i="38"/>
  <c r="H108" i="39"/>
  <c r="H147" i="39" s="1"/>
  <c r="D152" i="41"/>
  <c r="H36" i="42"/>
  <c r="H141" i="42" s="1"/>
  <c r="H152" i="42" s="1"/>
  <c r="D152" i="47"/>
  <c r="F152" i="50"/>
  <c r="H29" i="40"/>
  <c r="H36" i="40" s="1"/>
  <c r="H141" i="40" s="1"/>
  <c r="H152" i="40" s="1"/>
  <c r="H36" i="43"/>
  <c r="H141" i="43" s="1"/>
  <c r="G152" i="43"/>
  <c r="F152" i="46"/>
  <c r="G98" i="46"/>
  <c r="G146" i="46" s="1"/>
  <c r="D152" i="49"/>
  <c r="H82" i="49"/>
  <c r="H145" i="49" s="1"/>
  <c r="D36" i="35"/>
  <c r="D141" i="35" s="1"/>
  <c r="D152" i="35" s="1"/>
  <c r="H49" i="43"/>
  <c r="H142" i="43" s="1"/>
  <c r="E152" i="45"/>
  <c r="H64" i="45"/>
  <c r="H143" i="45" s="1"/>
  <c r="D152" i="51"/>
  <c r="G152" i="52"/>
  <c r="H36" i="45"/>
  <c r="H141" i="45" s="1"/>
  <c r="H152" i="45" s="1"/>
  <c r="F152" i="45"/>
  <c r="H24" i="46"/>
  <c r="D137" i="46"/>
  <c r="D149" i="46" s="1"/>
  <c r="H131" i="46"/>
  <c r="H137" i="46" s="1"/>
  <c r="H149" i="46" s="1"/>
  <c r="F152" i="49"/>
  <c r="H98" i="44"/>
  <c r="H146" i="44" s="1"/>
  <c r="G152" i="45"/>
  <c r="H98" i="47"/>
  <c r="H146" i="47" s="1"/>
  <c r="E152" i="49"/>
  <c r="D152" i="42"/>
  <c r="D152" i="44"/>
  <c r="G152" i="51"/>
  <c r="E152" i="44"/>
  <c r="H74" i="46"/>
  <c r="H144" i="46" s="1"/>
  <c r="E152" i="47"/>
  <c r="H49" i="49"/>
  <c r="H142" i="49" s="1"/>
  <c r="H152" i="49" s="1"/>
  <c r="E152" i="58"/>
  <c r="F152" i="42"/>
  <c r="D152" i="43"/>
  <c r="H152" i="44"/>
  <c r="H21" i="46"/>
  <c r="D36" i="46"/>
  <c r="D141" i="46" s="1"/>
  <c r="H36" i="47"/>
  <c r="H141" i="47" s="1"/>
  <c r="H152" i="47" s="1"/>
  <c r="E36" i="43"/>
  <c r="E141" i="43" s="1"/>
  <c r="E152" i="43" s="1"/>
  <c r="D74" i="46"/>
  <c r="D144" i="46" s="1"/>
  <c r="G152" i="50"/>
  <c r="G152" i="54"/>
  <c r="F152" i="54"/>
  <c r="F152" i="55"/>
  <c r="H98" i="57"/>
  <c r="H146" i="57" s="1"/>
  <c r="H152" i="57" s="1"/>
  <c r="H49" i="58"/>
  <c r="H142" i="58" s="1"/>
  <c r="H152" i="58" s="1"/>
  <c r="H102" i="43"/>
  <c r="H108" i="43" s="1"/>
  <c r="H147" i="43" s="1"/>
  <c r="H54" i="46"/>
  <c r="H64" i="46" s="1"/>
  <c r="H143" i="46" s="1"/>
  <c r="F152" i="51"/>
  <c r="H64" i="51"/>
  <c r="H143" i="51" s="1"/>
  <c r="H152" i="51" s="1"/>
  <c r="H49" i="52"/>
  <c r="H142" i="52" s="1"/>
  <c r="H49" i="54"/>
  <c r="H142" i="54" s="1"/>
  <c r="H152" i="54" s="1"/>
  <c r="H98" i="56"/>
  <c r="H146" i="56" s="1"/>
  <c r="F152" i="60"/>
  <c r="H40" i="46"/>
  <c r="H98" i="50"/>
  <c r="H146" i="50" s="1"/>
  <c r="H137" i="51"/>
  <c r="H149" i="51" s="1"/>
  <c r="D152" i="55"/>
  <c r="H82" i="56"/>
  <c r="H145" i="56" s="1"/>
  <c r="F152" i="57"/>
  <c r="H98" i="59"/>
  <c r="H146" i="59" s="1"/>
  <c r="D108" i="46"/>
  <c r="D147" i="46" s="1"/>
  <c r="H40" i="50"/>
  <c r="H49" i="50" s="1"/>
  <c r="H142" i="50" s="1"/>
  <c r="E64" i="50"/>
  <c r="E143" i="50" s="1"/>
  <c r="E152" i="50" s="1"/>
  <c r="E98" i="52"/>
  <c r="E146" i="52" s="1"/>
  <c r="H86" i="52"/>
  <c r="H98" i="52" s="1"/>
  <c r="H146" i="52" s="1"/>
  <c r="H102" i="55"/>
  <c r="H108" i="55" s="1"/>
  <c r="H147" i="55" s="1"/>
  <c r="E108" i="55"/>
  <c r="E147" i="55" s="1"/>
  <c r="E152" i="56"/>
  <c r="H64" i="56"/>
  <c r="H143" i="56" s="1"/>
  <c r="H137" i="56"/>
  <c r="H149" i="56" s="1"/>
  <c r="G152" i="60"/>
  <c r="D64" i="60"/>
  <c r="D143" i="60" s="1"/>
  <c r="H53" i="60"/>
  <c r="H64" i="60" s="1"/>
  <c r="H143" i="60" s="1"/>
  <c r="E98" i="43"/>
  <c r="E146" i="43" s="1"/>
  <c r="H54" i="50"/>
  <c r="H64" i="50" s="1"/>
  <c r="H143" i="50" s="1"/>
  <c r="H98" i="54"/>
  <c r="H146" i="54" s="1"/>
  <c r="H36" i="55"/>
  <c r="H141" i="55" s="1"/>
  <c r="H53" i="55"/>
  <c r="H64" i="55" s="1"/>
  <c r="H143" i="55" s="1"/>
  <c r="D152" i="56"/>
  <c r="H64" i="58"/>
  <c r="H143" i="58" s="1"/>
  <c r="H64" i="59"/>
  <c r="H143" i="59" s="1"/>
  <c r="H36" i="52"/>
  <c r="H141" i="52" s="1"/>
  <c r="E36" i="52"/>
  <c r="E141" i="52" s="1"/>
  <c r="E152" i="52" s="1"/>
  <c r="D64" i="52"/>
  <c r="D143" i="52" s="1"/>
  <c r="D152" i="52" s="1"/>
  <c r="H53" i="52"/>
  <c r="H64" i="52" s="1"/>
  <c r="H143" i="52" s="1"/>
  <c r="E102" i="52"/>
  <c r="E108" i="52" s="1"/>
  <c r="E147" i="52" s="1"/>
  <c r="D152" i="54"/>
  <c r="G152" i="55"/>
  <c r="G152" i="56"/>
  <c r="E152" i="59"/>
  <c r="H137" i="59"/>
  <c r="H149" i="59" s="1"/>
  <c r="D152" i="59"/>
  <c r="H137" i="50"/>
  <c r="H149" i="50" s="1"/>
  <c r="H36" i="56"/>
  <c r="H141" i="56" s="1"/>
  <c r="H36" i="59"/>
  <c r="H141" i="59" s="1"/>
  <c r="E98" i="60"/>
  <c r="E146" i="60" s="1"/>
  <c r="E152" i="60" s="1"/>
  <c r="H91" i="60"/>
  <c r="H98" i="60" s="1"/>
  <c r="H146" i="60" s="1"/>
  <c r="D36" i="60"/>
  <c r="D141" i="60" s="1"/>
  <c r="D152" i="60" s="1"/>
  <c r="E49" i="55"/>
  <c r="E142" i="55" s="1"/>
  <c r="E152" i="55" s="1"/>
  <c r="D152" i="15" l="1"/>
  <c r="E152" i="46"/>
  <c r="H49" i="46"/>
  <c r="H142" i="46" s="1"/>
  <c r="G152" i="15"/>
  <c r="G152" i="46"/>
  <c r="H36" i="15"/>
  <c r="H141" i="15" s="1"/>
  <c r="H82" i="46"/>
  <c r="H145" i="46" s="1"/>
  <c r="E3" i="2"/>
  <c r="C7" i="63" s="1"/>
  <c r="E8" i="2"/>
  <c r="C9" i="63" s="1"/>
  <c r="E11" i="2"/>
  <c r="E10" i="2"/>
  <c r="C11" i="63" s="1"/>
  <c r="E4" i="2"/>
  <c r="C6" i="63" s="1"/>
  <c r="E9" i="2"/>
  <c r="C8" i="63" s="1"/>
  <c r="E7" i="2"/>
  <c r="C10" i="63" s="1"/>
  <c r="E6" i="2"/>
  <c r="C4" i="63" s="1"/>
  <c r="E5" i="2"/>
  <c r="C5" i="63" s="1"/>
  <c r="E13" i="2"/>
  <c r="H152" i="21"/>
  <c r="D14" i="7" s="1"/>
  <c r="G14" i="7" s="1"/>
  <c r="H14" i="7" s="1"/>
  <c r="H36" i="46"/>
  <c r="H141" i="46" s="1"/>
  <c r="H152" i="46" s="1"/>
  <c r="D39" i="7" s="1"/>
  <c r="G39" i="7" s="1"/>
  <c r="H39" i="7" s="1"/>
  <c r="D152" i="46"/>
  <c r="H49" i="15"/>
  <c r="H142" i="15" s="1"/>
  <c r="H152" i="15" s="1"/>
  <c r="D8" i="7" s="1"/>
  <c r="D155" i="18"/>
  <c r="D154" i="18"/>
  <c r="D155" i="32"/>
  <c r="D154" i="32"/>
  <c r="H152" i="60"/>
  <c r="D155" i="51"/>
  <c r="D154" i="51"/>
  <c r="D155" i="41"/>
  <c r="D154" i="41"/>
  <c r="D155" i="26"/>
  <c r="D154" i="26"/>
  <c r="D155" i="37"/>
  <c r="D154" i="37"/>
  <c r="D155" i="54"/>
  <c r="D154" i="54"/>
  <c r="H152" i="50"/>
  <c r="D155" i="49"/>
  <c r="D154" i="49"/>
  <c r="D155" i="39"/>
  <c r="D154" i="39"/>
  <c r="D155" i="38"/>
  <c r="D154" i="38"/>
  <c r="D155" i="58"/>
  <c r="D154" i="58"/>
  <c r="D155" i="34"/>
  <c r="D154" i="34"/>
  <c r="D155" i="40"/>
  <c r="D154" i="40"/>
  <c r="D155" i="57"/>
  <c r="D154" i="57"/>
  <c r="D155" i="35"/>
  <c r="D154" i="35"/>
  <c r="D154" i="20"/>
  <c r="D155" i="20"/>
  <c r="D159" i="24"/>
  <c r="D158" i="24"/>
  <c r="H152" i="23"/>
  <c r="D155" i="33"/>
  <c r="D154" i="33"/>
  <c r="D155" i="16"/>
  <c r="D154" i="16"/>
  <c r="H152" i="30"/>
  <c r="H152" i="19"/>
  <c r="D12" i="7" s="1"/>
  <c r="G12" i="7" s="1"/>
  <c r="H12" i="7" s="1"/>
  <c r="D155" i="11"/>
  <c r="D154" i="11"/>
  <c r="D155" i="42"/>
  <c r="D154" i="42"/>
  <c r="H152" i="28"/>
  <c r="H152" i="10"/>
  <c r="D155" i="47"/>
  <c r="D154" i="47"/>
  <c r="H152" i="56"/>
  <c r="H152" i="27"/>
  <c r="D20" i="7" s="1"/>
  <c r="G20" i="7" s="1"/>
  <c r="H20" i="7" s="1"/>
  <c r="D155" i="14"/>
  <c r="D154" i="14"/>
  <c r="H102" i="52"/>
  <c r="H108" i="52" s="1"/>
  <c r="H147" i="52" s="1"/>
  <c r="H152" i="52" s="1"/>
  <c r="D45" i="7" s="1"/>
  <c r="G45" i="7" s="1"/>
  <c r="H45" i="7" s="1"/>
  <c r="D155" i="44"/>
  <c r="D154" i="44"/>
  <c r="E108" i="12"/>
  <c r="E147" i="12" s="1"/>
  <c r="E152" i="12" s="1"/>
  <c r="H102" i="12"/>
  <c r="H108" i="12" s="1"/>
  <c r="H147" i="12" s="1"/>
  <c r="H152" i="12" s="1"/>
  <c r="D5" i="7" s="1"/>
  <c r="G5" i="7" s="1"/>
  <c r="H5" i="7" s="1"/>
  <c r="H152" i="59"/>
  <c r="H152" i="55"/>
  <c r="D48" i="7" s="1"/>
  <c r="G48" i="7" s="1"/>
  <c r="H48" i="7" s="1"/>
  <c r="D155" i="45"/>
  <c r="D154" i="45"/>
  <c r="H152" i="43"/>
  <c r="D155" i="17"/>
  <c r="D154" i="17"/>
  <c r="D154" i="21" l="1"/>
  <c r="D54" i="7"/>
  <c r="C96" i="63" s="1"/>
  <c r="C70" i="63" s="1"/>
  <c r="D56" i="7"/>
  <c r="G8" i="7"/>
  <c r="D155" i="21"/>
  <c r="C12" i="63"/>
  <c r="D154" i="12"/>
  <c r="D155" i="12"/>
  <c r="D154" i="52"/>
  <c r="D155" i="52"/>
  <c r="D154" i="23"/>
  <c r="D155" i="23"/>
  <c r="D154" i="43"/>
  <c r="D155" i="43"/>
  <c r="D155" i="30"/>
  <c r="D154" i="30"/>
  <c r="D154" i="46"/>
  <c r="D155" i="46"/>
  <c r="D154" i="56"/>
  <c r="D155" i="56"/>
  <c r="D154" i="50"/>
  <c r="D155" i="50"/>
  <c r="D154" i="15"/>
  <c r="D155" i="15"/>
  <c r="D155" i="19"/>
  <c r="D154" i="19"/>
  <c r="D155" i="10"/>
  <c r="D154" i="10"/>
  <c r="D155" i="60"/>
  <c r="D154" i="60"/>
  <c r="D155" i="28"/>
  <c r="D154" i="28"/>
  <c r="D155" i="55"/>
  <c r="D154" i="55"/>
  <c r="D155" i="59"/>
  <c r="D154" i="59"/>
  <c r="D154" i="27"/>
  <c r="D155" i="27"/>
  <c r="B57" i="63" l="1"/>
  <c r="B83" i="63"/>
  <c r="D70" i="63"/>
  <c r="H8" i="7"/>
  <c r="G54" i="7"/>
  <c r="G56" i="7"/>
  <c r="H116" i="9"/>
  <c r="I116" i="9" s="1"/>
  <c r="H56" i="7" l="1"/>
  <c r="C83" i="63"/>
  <c r="C57" i="63"/>
  <c r="D118" i="9"/>
  <c r="E118" i="9"/>
  <c r="F118" i="9"/>
  <c r="I6" i="9"/>
  <c r="F24" i="9"/>
  <c r="F109" i="9" s="1"/>
  <c r="D24" i="9"/>
  <c r="D109" i="9" s="1"/>
  <c r="G24" i="9"/>
  <c r="G109" i="9" s="1"/>
  <c r="I15" i="9"/>
  <c r="I16" i="9"/>
  <c r="I21" i="9"/>
  <c r="I22" i="9"/>
  <c r="I9" i="9"/>
  <c r="E24" i="9"/>
  <c r="E109" i="9" s="1"/>
  <c r="I10" i="9"/>
  <c r="I11" i="9"/>
  <c r="I13" i="9"/>
  <c r="I14" i="9"/>
  <c r="I17" i="9"/>
  <c r="I18" i="9"/>
  <c r="I19" i="9"/>
  <c r="I20" i="9"/>
  <c r="I102" i="9"/>
  <c r="I101" i="9"/>
  <c r="I100" i="9"/>
  <c r="I99" i="9"/>
  <c r="I98" i="9"/>
  <c r="G104" i="9"/>
  <c r="G117" i="9" s="1"/>
  <c r="F104" i="9"/>
  <c r="F117" i="9" s="1"/>
  <c r="E104" i="9"/>
  <c r="E117" i="9" s="1"/>
  <c r="D104" i="9"/>
  <c r="D117" i="9" s="1"/>
  <c r="I87" i="9"/>
  <c r="I86" i="9"/>
  <c r="I85" i="9"/>
  <c r="I84" i="9"/>
  <c r="H89" i="9"/>
  <c r="G89" i="9"/>
  <c r="G115" i="9" s="1"/>
  <c r="F89" i="9"/>
  <c r="F115" i="9" s="1"/>
  <c r="E89" i="9"/>
  <c r="E115" i="9" s="1"/>
  <c r="D89" i="9"/>
  <c r="D115" i="9" s="1"/>
  <c r="I76" i="9"/>
  <c r="I75" i="9"/>
  <c r="I74" i="9"/>
  <c r="I73" i="9"/>
  <c r="I72" i="9"/>
  <c r="I71" i="9"/>
  <c r="I70" i="9"/>
  <c r="I69" i="9"/>
  <c r="I68" i="9"/>
  <c r="H78" i="9"/>
  <c r="G78" i="9"/>
  <c r="G114" i="9" s="1"/>
  <c r="F78" i="9"/>
  <c r="F114" i="9" s="1"/>
  <c r="E78" i="9"/>
  <c r="E114" i="9" s="1"/>
  <c r="D78" i="9"/>
  <c r="D114" i="9" s="1"/>
  <c r="I59" i="9"/>
  <c r="I58" i="9"/>
  <c r="I57" i="9"/>
  <c r="I56" i="9"/>
  <c r="G61" i="9"/>
  <c r="G113" i="9" s="1"/>
  <c r="F61" i="9"/>
  <c r="F113" i="9" s="1"/>
  <c r="E61" i="9"/>
  <c r="E113" i="9" s="1"/>
  <c r="D61" i="9"/>
  <c r="D113" i="9" s="1"/>
  <c r="I50" i="9"/>
  <c r="I49" i="9"/>
  <c r="F52" i="9"/>
  <c r="F112" i="9" s="1"/>
  <c r="H52" i="9"/>
  <c r="G52" i="9"/>
  <c r="G112" i="9" s="1"/>
  <c r="E52" i="9"/>
  <c r="E112" i="9" s="1"/>
  <c r="D52" i="9"/>
  <c r="D112" i="9" s="1"/>
  <c r="I43" i="9"/>
  <c r="G111" i="9"/>
  <c r="F111" i="9"/>
  <c r="E111" i="9"/>
  <c r="D111" i="9"/>
  <c r="I36" i="9"/>
  <c r="I35" i="9"/>
  <c r="I34" i="9"/>
  <c r="I33" i="9"/>
  <c r="I32" i="9"/>
  <c r="I31" i="9"/>
  <c r="I30" i="9"/>
  <c r="H38" i="9"/>
  <c r="G38" i="9"/>
  <c r="G110" i="9" s="1"/>
  <c r="F38" i="9"/>
  <c r="F110" i="9" s="1"/>
  <c r="E38" i="9"/>
  <c r="E110" i="9" s="1"/>
  <c r="D38" i="9"/>
  <c r="D110" i="9" s="1"/>
  <c r="G118" i="9"/>
  <c r="H113" i="9" l="1"/>
  <c r="H111" i="9"/>
  <c r="I38" i="9"/>
  <c r="F120" i="9"/>
  <c r="I118" i="9"/>
  <c r="H118" i="9"/>
  <c r="I113" i="9"/>
  <c r="I112" i="9"/>
  <c r="H112" i="9"/>
  <c r="I104" i="9"/>
  <c r="I110" i="9"/>
  <c r="H110" i="9"/>
  <c r="I115" i="9"/>
  <c r="H115" i="9"/>
  <c r="D120" i="9"/>
  <c r="I109" i="9"/>
  <c r="H109" i="9"/>
  <c r="I111" i="9"/>
  <c r="I61" i="9"/>
  <c r="I114" i="9"/>
  <c r="H114" i="9"/>
  <c r="G120" i="9"/>
  <c r="E120" i="9"/>
  <c r="H117" i="9"/>
  <c r="I117" i="9"/>
  <c r="I29" i="9"/>
  <c r="H24" i="9"/>
  <c r="I24" i="9" s="1"/>
  <c r="I67" i="9"/>
  <c r="I78" i="9" s="1"/>
  <c r="I83" i="9"/>
  <c r="I89" i="9" s="1"/>
  <c r="H61" i="9"/>
  <c r="I48" i="9"/>
  <c r="I52" i="9" s="1"/>
  <c r="H104" i="9"/>
  <c r="H120" i="9" l="1"/>
  <c r="D124" i="9" s="1"/>
  <c r="I120" i="9"/>
  <c r="D126" i="9" s="1"/>
  <c r="E4" i="7" l="1"/>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3" i="7"/>
  <c r="E50" i="7"/>
  <c r="E51" i="7"/>
  <c r="E52" i="7"/>
  <c r="E3" i="7"/>
  <c r="E56" i="7" l="1"/>
  <c r="B13" i="2"/>
  <c r="C4" i="2" l="1"/>
  <c r="B6" i="63" s="1"/>
  <c r="C7" i="2"/>
  <c r="B10" i="63" s="1"/>
  <c r="E54" i="7"/>
  <c r="H54" i="7"/>
  <c r="C3" i="2"/>
  <c r="B7" i="63" s="1"/>
  <c r="C12" i="2"/>
  <c r="B3" i="63" s="1"/>
  <c r="C11" i="2"/>
  <c r="C13" i="2"/>
  <c r="C10" i="2"/>
  <c r="B11" i="63" s="1"/>
  <c r="C9" i="2"/>
  <c r="B8" i="63" s="1"/>
  <c r="C8" i="2"/>
  <c r="B9" i="63" s="1"/>
  <c r="C6" i="2"/>
  <c r="B4" i="63" s="1"/>
  <c r="C5" i="2"/>
  <c r="B5" i="63" s="1"/>
  <c r="B12" i="63" l="1"/>
  <c r="C5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H. White</author>
  </authors>
  <commentList>
    <comment ref="B18" authorId="0" shapeId="0" xr:uid="{202E42B0-1287-42C1-AF6A-814BBB7DEF06}">
      <text>
        <r>
          <rPr>
            <b/>
            <sz val="9"/>
            <color indexed="81"/>
            <rFont val="Tahoma"/>
            <family val="2"/>
          </rPr>
          <t>David H. White:</t>
        </r>
        <r>
          <rPr>
            <sz val="9"/>
            <color indexed="81"/>
            <rFont val="Tahoma"/>
            <family val="2"/>
          </rPr>
          <t xml:space="preserve">
This item will be blank when we submit per HSCRC guidance, but I have included FY2022 numbers that will be entered here</t>
        </r>
      </text>
    </comment>
    <comment ref="E114" authorId="0" shapeId="0" xr:uid="{55FF66F9-EDE4-4972-92C6-248141B90943}">
      <text>
        <r>
          <rPr>
            <b/>
            <sz val="9"/>
            <color indexed="81"/>
            <rFont val="Tahoma"/>
            <family val="2"/>
          </rPr>
          <t>David H. White:</t>
        </r>
        <r>
          <rPr>
            <sz val="9"/>
            <color indexed="81"/>
            <rFont val="Tahoma"/>
            <family val="2"/>
          </rPr>
          <t xml:space="preserve">
FY22 Annual Filing M Schedule Indirect Cost Ratio</t>
        </r>
      </text>
    </comment>
    <comment ref="G114" authorId="0" shapeId="0" xr:uid="{87C2D56C-D024-4C4A-BC1C-770F50AB45AC}">
      <text>
        <r>
          <rPr>
            <b/>
            <sz val="9"/>
            <color indexed="81"/>
            <rFont val="Tahoma"/>
            <family val="2"/>
          </rPr>
          <t>David H. White:
% Allocated expenses for Management Fee to Physician Groups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Ohler, Curt</author>
  </authors>
  <commentList>
    <comment ref="F111" authorId="0" shapeId="0" xr:uid="{DD07E3DF-6333-405F-928E-A0747A8DCF56}">
      <text>
        <r>
          <rPr>
            <b/>
            <sz val="9"/>
            <color indexed="81"/>
            <rFont val="Tahoma"/>
            <family val="2"/>
          </rPr>
          <t>Ohler, Curt:</t>
        </r>
        <r>
          <rPr>
            <sz val="9"/>
            <color indexed="81"/>
            <rFont val="Tahoma"/>
            <family val="2"/>
          </rPr>
          <t xml:space="preserve">
CHARITY CARE REPORTED ON FY22 AF SCHEDULE RE
CJO 11/4/22</t>
        </r>
      </text>
    </comment>
    <comment ref="E114" authorId="0" shapeId="0" xr:uid="{113320B7-5624-4718-B10A-023C63DD945C}">
      <text>
        <r>
          <rPr>
            <b/>
            <sz val="9"/>
            <color indexed="81"/>
            <rFont val="Tahoma"/>
            <family val="2"/>
          </rPr>
          <t>Ohler, Curt:</t>
        </r>
        <r>
          <rPr>
            <sz val="9"/>
            <color indexed="81"/>
            <rFont val="Tahoma"/>
            <family val="2"/>
          </rPr>
          <t xml:space="preserve">
SCHEDULE M
FY22 AF 
11/4/22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Bogin, Marina</author>
  </authors>
  <commentList>
    <comment ref="G18" authorId="0" shapeId="0" xr:uid="{225AD022-DBD1-4CA1-BBB8-D8D8567FF649}">
      <text>
        <r>
          <rPr>
            <b/>
            <sz val="9"/>
            <color indexed="81"/>
            <rFont val="Tahoma"/>
            <family val="2"/>
          </rPr>
          <t>Bogin, Marina:</t>
        </r>
        <r>
          <rPr>
            <sz val="9"/>
            <color indexed="81"/>
            <rFont val="Tahoma"/>
            <family val="2"/>
          </rPr>
          <t xml:space="preserve">
Comes from RRAS, Derreck Myers</t>
        </r>
      </text>
    </comment>
  </commentList>
</comments>
</file>

<file path=xl/sharedStrings.xml><?xml version="1.0" encoding="utf-8"?>
<sst xmlns="http://schemas.openxmlformats.org/spreadsheetml/2006/main" count="13944" uniqueCount="668">
  <si>
    <t>Community Benefit Category</t>
  </si>
  <si>
    <t>Net Community Benefit Expense</t>
  </si>
  <si>
    <t>Percent of Total CB Expenditures</t>
  </si>
  <si>
    <t>Net Community Benefit Expense Less Hospital-reported Rate Support</t>
  </si>
  <si>
    <t>Percent of Total CB Expenditures w/o Rate Support</t>
  </si>
  <si>
    <t>Unreimbursed Medicaid Cost</t>
  </si>
  <si>
    <t>Community Health Services</t>
  </si>
  <si>
    <t>Mission Driven Health Services</t>
  </si>
  <si>
    <t>Research</t>
  </si>
  <si>
    <t>Financial Contributions</t>
  </si>
  <si>
    <t>Community Building</t>
  </si>
  <si>
    <t>Community Benefit Operations</t>
  </si>
  <si>
    <t>Foundation</t>
  </si>
  <si>
    <t>Total</t>
  </si>
  <si>
    <t>Hospital Name</t>
  </si>
  <si>
    <t>Meritus Medical Center</t>
  </si>
  <si>
    <t>Holy Cross Hospital</t>
  </si>
  <si>
    <t>The Johns Hopkins Hospital</t>
  </si>
  <si>
    <t>Sinai Hospital</t>
  </si>
  <si>
    <t>Suburban Hospital</t>
  </si>
  <si>
    <t>MedStar Union Memorial Hospital</t>
  </si>
  <si>
    <t>ChristianaCare, Union Hospital</t>
  </si>
  <si>
    <t>CalvertHealth Medical Center</t>
  </si>
  <si>
    <t>Northwest Hospital</t>
  </si>
  <si>
    <t>Greater Baltimore Medical Center</t>
  </si>
  <si>
    <t>Howard County General Hospital</t>
  </si>
  <si>
    <t>MedStar Good Samaritan Hospital</t>
  </si>
  <si>
    <t>Atlantic General Hospital</t>
  </si>
  <si>
    <t>Holy Cross Germantown Hospital</t>
  </si>
  <si>
    <t>Sheppard &amp; Enoch Pratt Hospital</t>
  </si>
  <si>
    <t>J. Kent McNew Family Medical Center</t>
  </si>
  <si>
    <t>Adventist Rehabilitation</t>
  </si>
  <si>
    <t>J Kent McNew Family Medical Center</t>
  </si>
  <si>
    <t>Sheppard Pratt</t>
  </si>
  <si>
    <t>Mt. Washington Peds</t>
  </si>
  <si>
    <t>Holy Cross German Town</t>
  </si>
  <si>
    <t>Levindale</t>
  </si>
  <si>
    <t>Univ. of Maryland St. Josephs Medical Center</t>
  </si>
  <si>
    <t>MedStar Southern Maryland Hospital</t>
  </si>
  <si>
    <t>Fort Washington Medical Center</t>
  </si>
  <si>
    <t>UMROI</t>
  </si>
  <si>
    <t>Shady Grove Adventist Hospital</t>
  </si>
  <si>
    <t>Doctors Community Hospital</t>
  </si>
  <si>
    <t>Univ. of Maryland Upper Chesepeake Medical Center</t>
  </si>
  <si>
    <t>McCready Foundation, Inc.</t>
  </si>
  <si>
    <t>Univ. of Maryland Baltimore Washington Medical Center</t>
  </si>
  <si>
    <t>Northwest Hospital Center, Inc.</t>
  </si>
  <si>
    <t>Calvert Memorial Hospital</t>
  </si>
  <si>
    <t>Univ. of Maryland Medical Center Midtown Campus</t>
  </si>
  <si>
    <t>Univ. of Maryland Shore Medical Center at Easton</t>
  </si>
  <si>
    <t>Univ. of Maryland Charles Regional Medical Center</t>
  </si>
  <si>
    <t>MedStar Harbor Hospital Center</t>
  </si>
  <si>
    <t>Carroll County General Hospital</t>
  </si>
  <si>
    <t>Union Hospital of Cecil County</t>
  </si>
  <si>
    <t>Univ. of Maryland Shore Medical Center at Chestertown</t>
  </si>
  <si>
    <t>Johns Hopkins Bayview Med. Center</t>
  </si>
  <si>
    <t>MedStar St. Marys Hospital</t>
  </si>
  <si>
    <t>Western Maryland Hospital</t>
  </si>
  <si>
    <t>Anne Arundel General Hospital</t>
  </si>
  <si>
    <t>Suburban Hospital Association,Inc</t>
  </si>
  <si>
    <t>Peninsula Regional Medical Center</t>
  </si>
  <si>
    <t>MedStar Montgomery General Hospital</t>
  </si>
  <si>
    <t>Garrett County Memorial Hospital</t>
  </si>
  <si>
    <t>Adventist White Oak Hospital</t>
  </si>
  <si>
    <t>MedStar Franklin Square Hospital</t>
  </si>
  <si>
    <t>Bon Secours Hospital</t>
  </si>
  <si>
    <t>St. Agnes Hospital</t>
  </si>
  <si>
    <t>Univ. of Maryland Shore Medical Center at Dorchester</t>
  </si>
  <si>
    <t>Johns Hopkins</t>
  </si>
  <si>
    <t>Mercy Medical Center, Inc.</t>
  </si>
  <si>
    <t>Univ. of Maryland Harford Memorial Hospital</t>
  </si>
  <si>
    <t>Frederick Memorial Hospital</t>
  </si>
  <si>
    <t>Holy Cross</t>
  </si>
  <si>
    <t>UM Capital Region</t>
  </si>
  <si>
    <t>210003 &amp; 210055</t>
  </si>
  <si>
    <t>Univ. of Maryland Medical Center</t>
  </si>
  <si>
    <t>210002 &amp; 218992</t>
  </si>
  <si>
    <t>Hospital ID</t>
  </si>
  <si>
    <t>FY2022</t>
  </si>
  <si>
    <t>Table I FY2022 All Hospitals Community Benefit Expenditures</t>
  </si>
  <si>
    <t>Hospital</t>
  </si>
  <si>
    <t>Total Hospital Operating Expense</t>
  </si>
  <si>
    <t xml:space="preserve">Total Community Benefit Expense </t>
  </si>
  <si>
    <t>Total CB as % of Total Operating Expense</t>
  </si>
  <si>
    <t>Univ. of Maryland Capital Region Medical Center</t>
  </si>
  <si>
    <t>Ascension Saint Agnes Hospital</t>
  </si>
  <si>
    <t>Sinai Hospital of Baltimore</t>
  </si>
  <si>
    <t>Grace Medical Hospital</t>
  </si>
  <si>
    <t>Garrett Regional Hospital</t>
  </si>
  <si>
    <t>TidalHealth Peninsula Regional Medical Center</t>
  </si>
  <si>
    <t>UPMC Western Maryland Hospital</t>
  </si>
  <si>
    <t>Carroll Hospital Center</t>
  </si>
  <si>
    <t>TidalHealth McCready Pavilion</t>
  </si>
  <si>
    <t>Adventist Shady Grove Medical Center</t>
  </si>
  <si>
    <t>Univ. of Maryland Rehabilitation &amp; Orthopaedic Institute</t>
  </si>
  <si>
    <t>Adventist Fort Washington Medical Center</t>
  </si>
  <si>
    <t>Levindale Hebrew Geriatric Center &amp; Hospital</t>
  </si>
  <si>
    <t>All Hospitals</t>
  </si>
  <si>
    <t>UNREIMBURSED MEDICAID COST</t>
  </si>
  <si>
    <t>DIRECT COST($)</t>
  </si>
  <si>
    <t>INDIRECT COST($)</t>
  </si>
  <si>
    <t>HSCRC GRANTS/RATE SUPPORT ($)</t>
  </si>
  <si>
    <t>Other Offsetting Revenue ($)</t>
  </si>
  <si>
    <t>Net Community Benefit W/Indirect Cost ($)</t>
  </si>
  <si>
    <t>Net Community Benefit W/O Indirect Cost ($)</t>
  </si>
  <si>
    <t>T00</t>
  </si>
  <si>
    <t>Medicaid Costs</t>
  </si>
  <si>
    <t>T99</t>
  </si>
  <si>
    <t>Medicaid Assessments</t>
  </si>
  <si>
    <t>COMMUNITY BENEFIT ACTIVITES</t>
  </si>
  <si>
    <t>Direct Cost ($)</t>
  </si>
  <si>
    <t>Indirect Cost ($)</t>
  </si>
  <si>
    <t>A00.</t>
  </si>
  <si>
    <t>COMMUNITY HEALTH SERVICES</t>
  </si>
  <si>
    <t>A10</t>
  </si>
  <si>
    <t>Community Health Education</t>
  </si>
  <si>
    <t>A11</t>
  </si>
  <si>
    <t>Support Groups</t>
  </si>
  <si>
    <t>A12</t>
  </si>
  <si>
    <t>Self-Help</t>
  </si>
  <si>
    <t>A20</t>
  </si>
  <si>
    <t>Community-Based Clinical Services</t>
  </si>
  <si>
    <t>A21</t>
  </si>
  <si>
    <t>Screenings</t>
  </si>
  <si>
    <t>A22</t>
  </si>
  <si>
    <t>One-Time/Occasionally Held Clinics</t>
  </si>
  <si>
    <t>A23</t>
  </si>
  <si>
    <t>A24</t>
  </si>
  <si>
    <t>Mobile Units</t>
  </si>
  <si>
    <t>A30</t>
  </si>
  <si>
    <t>Health Care Support Services</t>
  </si>
  <si>
    <t>A40</t>
  </si>
  <si>
    <t>Other</t>
  </si>
  <si>
    <t>A41</t>
  </si>
  <si>
    <t>A42</t>
  </si>
  <si>
    <t>A43</t>
  </si>
  <si>
    <t>A44</t>
  </si>
  <si>
    <t>A99</t>
  </si>
  <si>
    <t>Total Community Health Services</t>
  </si>
  <si>
    <t>HEALTH PROFESSIONS EDUCATION</t>
  </si>
  <si>
    <t>Physicians/Medical Students</t>
  </si>
  <si>
    <t>Nurses/Nursing Students</t>
  </si>
  <si>
    <t>Other Health Professionals</t>
  </si>
  <si>
    <t>Scholarships/Funding for Professional Education</t>
  </si>
  <si>
    <t>B50</t>
  </si>
  <si>
    <t>B51</t>
  </si>
  <si>
    <t>B52</t>
  </si>
  <si>
    <t>B53</t>
  </si>
  <si>
    <t>B99</t>
  </si>
  <si>
    <t>Totals</t>
  </si>
  <si>
    <t>MISSION DRIVEN HEALTH SERVICES</t>
  </si>
  <si>
    <t>RESEARCH</t>
  </si>
  <si>
    <t>Clinical Research</t>
  </si>
  <si>
    <t>Community Health Research</t>
  </si>
  <si>
    <t>D99</t>
  </si>
  <si>
    <t>Cash Donations</t>
  </si>
  <si>
    <t>Grants</t>
  </si>
  <si>
    <t>In-Kind Donations</t>
  </si>
  <si>
    <t>Cost of Fund Raising for Community Programs</t>
  </si>
  <si>
    <t>E99</t>
  </si>
  <si>
    <t>COMMUNITY BUILDING ACTIVITIES</t>
  </si>
  <si>
    <t>Economic Development</t>
  </si>
  <si>
    <t>Environmental Improvements</t>
  </si>
  <si>
    <t>Leadership Development/Training for Community Members</t>
  </si>
  <si>
    <t>Coalition Building</t>
  </si>
  <si>
    <t>F10</t>
  </si>
  <si>
    <t>F99</t>
  </si>
  <si>
    <t>COMMUNITY BENEFIT OPERATIONS</t>
  </si>
  <si>
    <t>Community health/health assets assessments</t>
  </si>
  <si>
    <t>Other Resources</t>
  </si>
  <si>
    <t>G99</t>
  </si>
  <si>
    <t>CHARITY CARE (report total only)</t>
  </si>
  <si>
    <t>FOUNDATION COMMUNITY BENEFIT</t>
  </si>
  <si>
    <t>Community Services</t>
  </si>
  <si>
    <t>J99</t>
  </si>
  <si>
    <t>TOTAL HOSPITAL COMMUNITY BENEFIT</t>
  </si>
  <si>
    <t>Health Professions Education</t>
  </si>
  <si>
    <t>Mission Driven Health Care Services</t>
  </si>
  <si>
    <t>Community Building Activities</t>
  </si>
  <si>
    <t>Charity Care</t>
  </si>
  <si>
    <t>Foundation Funded Community Benefit</t>
  </si>
  <si>
    <t>K99</t>
  </si>
  <si>
    <t>TOTAL OPERATING EXPENSE</t>
  </si>
  <si>
    <t>% OF OPERATING EXPENSES W/IC</t>
  </si>
  <si>
    <t>% OF OPERATING EXPENSES W/O IC</t>
  </si>
  <si>
    <t>Clinics for Underinsured and Uninsured</t>
  </si>
  <si>
    <t>Community Support</t>
  </si>
  <si>
    <t>Advocacy for Community Health Improvements</t>
  </si>
  <si>
    <t>Physical Improvements and Housing</t>
  </si>
  <si>
    <t>Workforce Development</t>
  </si>
  <si>
    <t>Assigned Staff</t>
  </si>
  <si>
    <t>Community Health/Health Assets Assessments</t>
  </si>
  <si>
    <t>B10</t>
  </si>
  <si>
    <t>B20</t>
  </si>
  <si>
    <t>B30</t>
  </si>
  <si>
    <t>B40</t>
  </si>
  <si>
    <t>B00.</t>
  </si>
  <si>
    <t>C00.</t>
  </si>
  <si>
    <t>D00.</t>
  </si>
  <si>
    <t>E00.</t>
  </si>
  <si>
    <t>C99</t>
  </si>
  <si>
    <t>D10</t>
  </si>
  <si>
    <t>D20</t>
  </si>
  <si>
    <t>D30</t>
  </si>
  <si>
    <t>E10</t>
  </si>
  <si>
    <t>E20</t>
  </si>
  <si>
    <t>E30</t>
  </si>
  <si>
    <t>E40</t>
  </si>
  <si>
    <t>F00.</t>
  </si>
  <si>
    <t>F20</t>
  </si>
  <si>
    <t>F30</t>
  </si>
  <si>
    <t>F40</t>
  </si>
  <si>
    <t>F50</t>
  </si>
  <si>
    <t>F60</t>
  </si>
  <si>
    <t>F70</t>
  </si>
  <si>
    <t>F80</t>
  </si>
  <si>
    <t>F90</t>
  </si>
  <si>
    <t>F100</t>
  </si>
  <si>
    <t>G00.</t>
  </si>
  <si>
    <t>G10</t>
  </si>
  <si>
    <t>G20</t>
  </si>
  <si>
    <t>G30</t>
  </si>
  <si>
    <t>G40</t>
  </si>
  <si>
    <t>G50</t>
  </si>
  <si>
    <t>H00</t>
  </si>
  <si>
    <t>H00.</t>
  </si>
  <si>
    <t>Cash and In-Kind Contributions</t>
  </si>
  <si>
    <t>CASH AND IN-KIND CONTRIBUTIONS</t>
  </si>
  <si>
    <t>J00.</t>
  </si>
  <si>
    <t>J10</t>
  </si>
  <si>
    <t>J20</t>
  </si>
  <si>
    <t>J30</t>
  </si>
  <si>
    <t>J40</t>
  </si>
  <si>
    <t>J50</t>
  </si>
  <si>
    <t>K00.</t>
  </si>
  <si>
    <t>H99</t>
  </si>
  <si>
    <t>Attachment III - Aggregated Hospital CBR Data FY2022 - Including Specialty Hospitals</t>
  </si>
  <si>
    <t>GENERAL INFORMATION</t>
  </si>
  <si>
    <t>Hospital Name:</t>
  </si>
  <si>
    <t>HSCRC Hospital ID #:</t>
  </si>
  <si>
    <t>21-0001</t>
  </si>
  <si>
    <t># of Employees:</t>
  </si>
  <si>
    <t>3,194</t>
  </si>
  <si>
    <t>Contact Person:</t>
  </si>
  <si>
    <t>Allen Twigg</t>
  </si>
  <si>
    <t>Contact Number:</t>
  </si>
  <si>
    <t>301-790-8263</t>
  </si>
  <si>
    <t>Contact Email:</t>
  </si>
  <si>
    <t>allen.twigg@meritushealth.com</t>
  </si>
  <si>
    <t>HSCRC GRANTS/RATE SUPPORT</t>
  </si>
  <si>
    <t>OTHER OFFSETTING REVENUE($)</t>
  </si>
  <si>
    <t>NET COMMUNITY BENEFIT</t>
  </si>
  <si>
    <t>Farmer's Market</t>
  </si>
  <si>
    <t>TOTAL</t>
  </si>
  <si>
    <t>B00</t>
  </si>
  <si>
    <t>Total Health Professions Education</t>
  </si>
  <si>
    <t>C00</t>
  </si>
  <si>
    <t>MISSION DRIVEN HEALTH SERVICES (please list)</t>
  </si>
  <si>
    <t>C10</t>
  </si>
  <si>
    <t>PHYSICIAN SUBSIDIES - TOTAL</t>
  </si>
  <si>
    <t>C20</t>
  </si>
  <si>
    <t>The Medication Assistance Center</t>
  </si>
  <si>
    <t>C30</t>
  </si>
  <si>
    <t>Meritus Medical Center School Programs</t>
  </si>
  <si>
    <t>C40</t>
  </si>
  <si>
    <t>Meritus Urgent Care</t>
  </si>
  <si>
    <t>C50</t>
  </si>
  <si>
    <t>MMG Physician Practices</t>
  </si>
  <si>
    <t>C60</t>
  </si>
  <si>
    <t>Level III Trauma Program</t>
  </si>
  <si>
    <t>C70</t>
  </si>
  <si>
    <t>Hospice Voluntary Write-Offs (Hospice of Washington County)</t>
  </si>
  <si>
    <t>C80</t>
  </si>
  <si>
    <t>Hospital Owned Physician Practices</t>
  </si>
  <si>
    <t>C90</t>
  </si>
  <si>
    <t>C91</t>
  </si>
  <si>
    <t>Total Mission Driven Health Services</t>
  </si>
  <si>
    <t>D00</t>
  </si>
  <si>
    <t>D31</t>
  </si>
  <si>
    <t>D32</t>
  </si>
  <si>
    <t>Total Research</t>
  </si>
  <si>
    <t>E00</t>
  </si>
  <si>
    <t>Total Cash and In-Kind Contributions</t>
  </si>
  <si>
    <t>F00</t>
  </si>
  <si>
    <t>F91</t>
  </si>
  <si>
    <t>F92</t>
  </si>
  <si>
    <t>Total Community Building Activities</t>
  </si>
  <si>
    <t>G00</t>
  </si>
  <si>
    <t>G31</t>
  </si>
  <si>
    <t>G32</t>
  </si>
  <si>
    <t>Total Community Benefit Operations</t>
  </si>
  <si>
    <t>CHARITY CARE (report total and rate support off-set)</t>
  </si>
  <si>
    <t>HSCRC RATE SUPPORT</t>
  </si>
  <si>
    <t>Total Charity Care</t>
  </si>
  <si>
    <t>TOTAL ($)</t>
  </si>
  <si>
    <t>FINANCIAL DATA</t>
  </si>
  <si>
    <t>I10</t>
  </si>
  <si>
    <t>INDIRECT COST RATIO</t>
  </si>
  <si>
    <t>Hospital-based</t>
  </si>
  <si>
    <t>Community-based</t>
  </si>
  <si>
    <t>I00</t>
  </si>
  <si>
    <t>OPERATING REVENUE</t>
  </si>
  <si>
    <t>I20</t>
  </si>
  <si>
    <t>Net Patient Service Revenue</t>
  </si>
  <si>
    <t>I30</t>
  </si>
  <si>
    <t>Other Revenue</t>
  </si>
  <si>
    <t>I40</t>
  </si>
  <si>
    <t>Total Revenue</t>
  </si>
  <si>
    <t>S99</t>
  </si>
  <si>
    <t>TOTAL OPERATING EXPENSES</t>
  </si>
  <si>
    <t>I50</t>
  </si>
  <si>
    <t>NET REVENUE (LOSS) FROM OPERATIONS</t>
  </si>
  <si>
    <t>I60</t>
  </si>
  <si>
    <t>NON-OPERATING GAINS (LOSSES)</t>
  </si>
  <si>
    <t>I70</t>
  </si>
  <si>
    <t>NET REVENUE (LOSS)</t>
  </si>
  <si>
    <t>J00</t>
  </si>
  <si>
    <t>J31</t>
  </si>
  <si>
    <t>J32</t>
  </si>
  <si>
    <t>TOTAL FOUNDATION COMMUNITY BENEFIT</t>
  </si>
  <si>
    <t>K00</t>
  </si>
  <si>
    <t>N/A</t>
  </si>
  <si>
    <t>U99</t>
  </si>
  <si>
    <t>% OF OPERATING EXPENSES</t>
  </si>
  <si>
    <t>V99</t>
  </si>
  <si>
    <t>% of NET REVENUE</t>
  </si>
  <si>
    <t>University of Maryland Medical Center</t>
  </si>
  <si>
    <t>0002, 8992, 8994</t>
  </si>
  <si>
    <t>Michael Rosenbaum</t>
  </si>
  <si>
    <t xml:space="preserve">Community and Board Support </t>
  </si>
  <si>
    <t xml:space="preserve">Food Access </t>
  </si>
  <si>
    <t>UM Capital Region Health</t>
  </si>
  <si>
    <t>Sabra Wilson</t>
  </si>
  <si>
    <t>301-357-6125</t>
  </si>
  <si>
    <t>sabra.wilson@umm.edu</t>
  </si>
  <si>
    <t xml:space="preserve">Community Health Education- </t>
  </si>
  <si>
    <t>Kimberley McBride</t>
  </si>
  <si>
    <t>301-754-7149</t>
  </si>
  <si>
    <t>mcbrik@holycrosshealth.org</t>
  </si>
  <si>
    <t>Social and Environmental Improvement Act</t>
  </si>
  <si>
    <t>Emergency and Trauma Services</t>
  </si>
  <si>
    <t>Hospital Outpatient Services</t>
  </si>
  <si>
    <t>Women and Children's Services</t>
  </si>
  <si>
    <t>Subsidized Continuing Care</t>
  </si>
  <si>
    <t>Frederick Health Hospital, Inc.</t>
  </si>
  <si>
    <t>21-00005</t>
  </si>
  <si>
    <t>2,621</t>
  </si>
  <si>
    <t>HANNAH JACOBS</t>
  </si>
  <si>
    <t>240-566-3178</t>
  </si>
  <si>
    <t>HJACOBS@FREDERICK.HEALTH</t>
  </si>
  <si>
    <t>Prenatal OB Center</t>
  </si>
  <si>
    <t>Subsidies to Frederick Hlth Medical Group-Physician Pract losses</t>
  </si>
  <si>
    <t>UM Harford Memorial Hospital</t>
  </si>
  <si>
    <t>Curt Ohler</t>
  </si>
  <si>
    <t>443 643-3346</t>
  </si>
  <si>
    <t>cohler@umm.edu</t>
  </si>
  <si>
    <t>UMD HARFORD MEMORIAL HOSPITAL EMERGENCY DEPARTMENT</t>
  </si>
  <si>
    <t xml:space="preserve">UMD HARFORD MEMORIAL HOSPITAL BEHAVIOR HEALTH </t>
  </si>
  <si>
    <t>UMD HARFORD MEMORIAL HOSPITAL ANESTHESIOLOGY</t>
  </si>
  <si>
    <t>Mercy Medical Center</t>
  </si>
  <si>
    <t>Elinor Petrocelli</t>
  </si>
  <si>
    <t>410-332-9865</t>
  </si>
  <si>
    <t>epetrocelli@mdmercy.com</t>
  </si>
  <si>
    <t>Charity Prescription</t>
  </si>
  <si>
    <t>SBIRT Program</t>
  </si>
  <si>
    <t>Healthcare for the Homeless</t>
  </si>
  <si>
    <t>Forensic Nurse Examiner</t>
  </si>
  <si>
    <t>Detox Program</t>
  </si>
  <si>
    <t>Dental Clinic Services</t>
  </si>
  <si>
    <t>0009</t>
  </si>
  <si>
    <t>Sharon Tiebert-Maddox</t>
  </si>
  <si>
    <t>443-997-5999</t>
  </si>
  <si>
    <t>tiebert@jhu.edu</t>
  </si>
  <si>
    <t>Communiity Health Services - Other</t>
  </si>
  <si>
    <t>Health Professions  Education - Other</t>
  </si>
  <si>
    <t>Eating Disorders Day Hospital Supportive Housing</t>
  </si>
  <si>
    <t>Psychgeriatrics - "PATCH" Grant</t>
  </si>
  <si>
    <t>Supportive Housing for Male Substance Abuse Patients</t>
  </si>
  <si>
    <t>Hispanic Grant Clinic</t>
  </si>
  <si>
    <t>Urban Health Institute</t>
  </si>
  <si>
    <t>Community Building Activities - Other</t>
  </si>
  <si>
    <t>Office Expense</t>
  </si>
  <si>
    <t>Shore Regional Health Dorchester General Hospital</t>
  </si>
  <si>
    <t>*Hospital closed operations Sept. 30 2022</t>
  </si>
  <si>
    <t xml:space="preserve">Kathleen McGrath </t>
  </si>
  <si>
    <t>410 822 1000  x 5885</t>
  </si>
  <si>
    <t xml:space="preserve">kfmcgrath@umm.edu </t>
  </si>
  <si>
    <t xml:space="preserve">Personal Care/Food Pantry Community Building </t>
  </si>
  <si>
    <t>Ascension Saint Agnes</t>
  </si>
  <si>
    <t>21-0011</t>
  </si>
  <si>
    <t>Mitch Lomax</t>
  </si>
  <si>
    <t>667-234-2926</t>
  </si>
  <si>
    <t>mlomax@ascension.org</t>
  </si>
  <si>
    <t>Community Health Other (COVID vaccine)</t>
  </si>
  <si>
    <t>Palliative Care</t>
  </si>
  <si>
    <t>Community Care Center</t>
  </si>
  <si>
    <t>Primary Care Clinic on campus in West Baltimore</t>
  </si>
  <si>
    <t>Health Care Access Maryland Care Management Program</t>
  </si>
  <si>
    <t>Julie Sessa</t>
  </si>
  <si>
    <t>410-601-7238</t>
  </si>
  <si>
    <t>jsessa@lifebridgehealth.org</t>
  </si>
  <si>
    <t>Grace Medical Center</t>
  </si>
  <si>
    <t>FY22</t>
  </si>
  <si>
    <t>MedStar Franklin Square Medical Center</t>
  </si>
  <si>
    <t>Beth Kelly</t>
  </si>
  <si>
    <t> </t>
  </si>
  <si>
    <t xml:space="preserve">410-864-9249 </t>
  </si>
  <si>
    <t>Beth.E.Kelly@medstar.net</t>
  </si>
  <si>
    <t>Adventist HealthCare White Oak Medical Center</t>
  </si>
  <si>
    <t>Jacqueline Pourahmadi</t>
  </si>
  <si>
    <t>(301) 315-3271</t>
  </si>
  <si>
    <t>JPourahm@adventisthealthcare.com</t>
  </si>
  <si>
    <t>COVID-19 Alternate Care Site</t>
  </si>
  <si>
    <t>Adventist Medical Group</t>
  </si>
  <si>
    <t>Clincally Integrated Network</t>
  </si>
  <si>
    <t>IRB - Institutional Review Board</t>
  </si>
  <si>
    <t>Fundraising support</t>
  </si>
  <si>
    <t>Software Supporting Community Benefit Operations</t>
  </si>
  <si>
    <t>**Includes COVID-19 grant income of $26,001,107**</t>
  </si>
  <si>
    <t>GARRETT REGIONAL MEDICAL CENTER</t>
  </si>
  <si>
    <t>21-0017</t>
  </si>
  <si>
    <t>Karen Ackerman</t>
  </si>
  <si>
    <t>(301)533-4257</t>
  </si>
  <si>
    <t>kackerman@gcmh.com</t>
  </si>
  <si>
    <t>Indigent Drug Program</t>
  </si>
  <si>
    <t>SPGC Cardiology</t>
  </si>
  <si>
    <t>SPGC Garrett College</t>
  </si>
  <si>
    <t>SPGC General Surgery</t>
  </si>
  <si>
    <t>SPGC Grantsville Urgent Care</t>
  </si>
  <si>
    <t>SPGC Gynecology</t>
  </si>
  <si>
    <t>SPGC Health &amp; Wellness</t>
  </si>
  <si>
    <t>SPGC Hospitalists</t>
  </si>
  <si>
    <t>C81</t>
  </si>
  <si>
    <t>SPGC Kaiser</t>
  </si>
  <si>
    <t>C82</t>
  </si>
  <si>
    <t>SPGC Miller</t>
  </si>
  <si>
    <t>C83</t>
  </si>
  <si>
    <t>SPGC Nurse Practitioner</t>
  </si>
  <si>
    <t>C84</t>
  </si>
  <si>
    <t>SPGC Pain Clinic</t>
  </si>
  <si>
    <t>SPGC Primary Care</t>
  </si>
  <si>
    <t>SPGC Pulmonology</t>
  </si>
  <si>
    <t>COVID-19 Pandemic Preparedness &amp; Response</t>
  </si>
  <si>
    <t>FY 2022</t>
  </si>
  <si>
    <t>Medstar Montgomey Medical Center</t>
  </si>
  <si>
    <t>(410) 864-9249</t>
  </si>
  <si>
    <t xml:space="preserve">Other Resources </t>
  </si>
  <si>
    <t>TidalHealth Peninsula Regional</t>
  </si>
  <si>
    <t>Michelle Roes</t>
  </si>
  <si>
    <t>410-543-4894</t>
  </si>
  <si>
    <t>michelle.roes@tidalhealth.org</t>
  </si>
  <si>
    <t>Trauma On-Call</t>
  </si>
  <si>
    <t>21-022</t>
  </si>
  <si>
    <t>Monique Sanfuentes</t>
  </si>
  <si>
    <t>301-896-3572</t>
  </si>
  <si>
    <t xml:space="preserve">msanfue1@jhu.edu </t>
  </si>
  <si>
    <t>Other Health Professionals - PA, Therapy, Behavioral Health, Lab, EMS, Dietary</t>
  </si>
  <si>
    <t>Other Health Professionals - Pharmacy &amp; Radiology</t>
  </si>
  <si>
    <t>Readmissions Prevention Program</t>
  </si>
  <si>
    <t>Heartwell / Diabetes Services</t>
  </si>
  <si>
    <t>Population Health Improvement</t>
  </si>
  <si>
    <t>Anne Arundel Medical Center</t>
  </si>
  <si>
    <t>Renee Kilroy</t>
  </si>
  <si>
    <t>410-463-1343</t>
  </si>
  <si>
    <t>RKilroy@luminishealth.org</t>
  </si>
  <si>
    <t>Pharmacy Assistance Program</t>
  </si>
  <si>
    <t>Recruitment</t>
  </si>
  <si>
    <t>Diagnostic Outreach and Programs</t>
  </si>
  <si>
    <t>SAIL Center</t>
  </si>
  <si>
    <t>Spiritual Care</t>
  </si>
  <si>
    <t>Abuse/Domestic Violence</t>
  </si>
  <si>
    <t>Hackerman-Patz House</t>
  </si>
  <si>
    <t>Volunteer Services</t>
  </si>
  <si>
    <t>Patient Advocacy</t>
  </si>
  <si>
    <t>Leadership Support to Community</t>
  </si>
  <si>
    <t>Assigned Staff/Senior Leadership</t>
  </si>
  <si>
    <t>UPMC Western Maryland</t>
  </si>
  <si>
    <t>Scott Perrin</t>
  </si>
  <si>
    <t>240-964-8062</t>
  </si>
  <si>
    <t>perrinsm@upmc.edu</t>
  </si>
  <si>
    <t>Prescription Medications</t>
  </si>
  <si>
    <t>Medstar St Mary's Hospital</t>
  </si>
  <si>
    <t>410-864-9249</t>
  </si>
  <si>
    <t>Other resources</t>
  </si>
  <si>
    <t>Johns Hopkins Bayview Medical Center</t>
  </si>
  <si>
    <t>0029</t>
  </si>
  <si>
    <t>Patricia Carroll or Kim Moeller</t>
  </si>
  <si>
    <t>410-550-0289 or 410-550-1342</t>
  </si>
  <si>
    <t>pcarroll@jhmi.edu or kmoelle@jhmi.edu</t>
  </si>
  <si>
    <t>Community Service Activities</t>
  </si>
  <si>
    <t>Shore Regional Health Memorial Chester River</t>
  </si>
  <si>
    <t>Antithrombosis Clinic</t>
  </si>
  <si>
    <t>Katie Coombes</t>
  </si>
  <si>
    <t>302-428-5783</t>
  </si>
  <si>
    <t>katie.w.coombes@christianacare.org</t>
  </si>
  <si>
    <t>Social and Environmental Improvements</t>
  </si>
  <si>
    <t>Carroll Hospital</t>
  </si>
  <si>
    <t>21-0033</t>
  </si>
  <si>
    <t>1764</t>
  </si>
  <si>
    <t>Lab Services</t>
  </si>
  <si>
    <t>MA Advocacy Vendor Fees</t>
  </si>
  <si>
    <t>MedStar Harbor Hospital</t>
  </si>
  <si>
    <t>University Of Maryland Charles Regional Medical Center</t>
  </si>
  <si>
    <t>Jim Clague</t>
  </si>
  <si>
    <t>301-609-5154</t>
  </si>
  <si>
    <t>jclague1@umm.edu</t>
  </si>
  <si>
    <t>Social &amp; Environmental Improvement Activities</t>
  </si>
  <si>
    <t>Mobile Integrated Health</t>
  </si>
  <si>
    <t>Shore Regional Health Memorial Hospital at Easton</t>
  </si>
  <si>
    <t>Life saving ALS medication to community ambulance services</t>
  </si>
  <si>
    <t>Community Equipment</t>
  </si>
  <si>
    <t>University of Maryland Medical Center, Midtown</t>
  </si>
  <si>
    <t>Catherine Njoka</t>
  </si>
  <si>
    <t>cnjoka@umm.edu</t>
  </si>
  <si>
    <t>Covid Care Kits</t>
  </si>
  <si>
    <t>Food Access</t>
  </si>
  <si>
    <t>Mary Golway</t>
  </si>
  <si>
    <t>410-535-8134</t>
  </si>
  <si>
    <t xml:space="preserve">mary.golway@calverthealthmed.org </t>
  </si>
  <si>
    <t>OUTPATIENT PT &amp; OT REHABILITATION SERVICES</t>
  </si>
  <si>
    <t>EMERGENCY PSYCHIATRIC AND ASSAULT SERVICES</t>
  </si>
  <si>
    <t>GYN-ONCOLOGY/SURGICAL ONCOLOGY CLINIC</t>
  </si>
  <si>
    <t>SPINE CLINIC FOR MEDICAL ASSISTANCE AND UNINSURED</t>
  </si>
  <si>
    <t>University of Maryland Baltimore Washington Medical Center</t>
  </si>
  <si>
    <t>Al Pietsch</t>
  </si>
  <si>
    <t>410-787-4160</t>
  </si>
  <si>
    <t>Al.Pietsch@umm.edu</t>
  </si>
  <si>
    <t>Carl Prazenica</t>
  </si>
  <si>
    <t>443-846-0353</t>
  </si>
  <si>
    <t>cprazenica@gbmc.org</t>
  </si>
  <si>
    <t>Child Life Specialist</t>
  </si>
  <si>
    <t>Oncology transportation program</t>
  </si>
  <si>
    <t>Oncology Survivorship Program</t>
  </si>
  <si>
    <t>Oncology social work services - Own category</t>
  </si>
  <si>
    <t>C85</t>
  </si>
  <si>
    <t>Collaborative care model (CoCM)</t>
  </si>
  <si>
    <t>ER SAFE Program - C90</t>
  </si>
  <si>
    <t>TidalHealth McCready Pavillion</t>
  </si>
  <si>
    <t>McCready Care-A-Van</t>
  </si>
  <si>
    <t>21-0048</t>
  </si>
  <si>
    <t>Fran Moll</t>
  </si>
  <si>
    <t>443-997-0627</t>
  </si>
  <si>
    <t>fmoll1@jhmi.edu</t>
  </si>
  <si>
    <t>Mission Driven Services - Physician Subsidies - ED On-Call</t>
  </si>
  <si>
    <t>Mission Driven Services- Physician Subsidies - Psych ED/IP coverage</t>
  </si>
  <si>
    <t>Mission Driven Services - Physician Subsidies - Interventional Cardiology On-Call</t>
  </si>
  <si>
    <t>Mission Driven Services - Physician Subsidies - Anesthesia On-Call</t>
  </si>
  <si>
    <t>Mission Driven Services- Physician Subsidies -  OB/GYN (ED &amp; IP Coverage)</t>
  </si>
  <si>
    <t>Mission Driven Services- Physician Subsidies -  Cardiology On-Call</t>
  </si>
  <si>
    <t>Missen Driven Services - Vascular Mission Support</t>
  </si>
  <si>
    <t>Missen Driven Services - Way Station Program</t>
  </si>
  <si>
    <t>Mission Driven Services- Physician Subsidies -  Hospitalist (Intern &amp; Resident)</t>
  </si>
  <si>
    <t>UM Upper Chesapeake Medical Center</t>
  </si>
  <si>
    <t>UMD UPPER CHESAPEAKE EMERGENCY SERVICES PHYSICIAN SERVICES</t>
  </si>
  <si>
    <t xml:space="preserve">UMD UPPER CHESAPEAKE ANESTHESIOLOGY </t>
  </si>
  <si>
    <t>Doctors Community Medical Center</t>
  </si>
  <si>
    <t>DCMC Mental Health CON Meeting Minutes</t>
  </si>
  <si>
    <t>DCMC OB CON Meeting</t>
  </si>
  <si>
    <t>Mission Driven Health Services - Medical Fees</t>
  </si>
  <si>
    <t>Adventist HealthCare Shady Grove Medical Center</t>
  </si>
  <si>
    <t>jpourahm@adventisthealthcare.com</t>
  </si>
  <si>
    <t xml:space="preserve">Forensic Medical Unit </t>
  </si>
  <si>
    <t>Clinically Integrated Network</t>
  </si>
  <si>
    <t>Fundraising Support</t>
  </si>
  <si>
    <t>**Includes COVID Grant Income in the amount of $21,984,539**</t>
  </si>
  <si>
    <t>University of Maryland Rehabilitation &amp; Orthopaedic Institute</t>
  </si>
  <si>
    <t>Cynthia A. Kelleher</t>
  </si>
  <si>
    <t>410-448-6447</t>
  </si>
  <si>
    <t>ckelleher@umm.edu</t>
  </si>
  <si>
    <t>Watch Groups (FPAC and Gatehouse)</t>
  </si>
  <si>
    <t>Dental Clinic</t>
  </si>
  <si>
    <t>Wheelchair Basketball Clinic</t>
  </si>
  <si>
    <t>Wheelchair Rugby Clinic</t>
  </si>
  <si>
    <t xml:space="preserve">Wheelchair Tennis Clinic </t>
  </si>
  <si>
    <t>Adventist HealthCare Fort Washington Medical Center, Inc.</t>
  </si>
  <si>
    <t>Jpourahm@adventisthealthcare.com</t>
  </si>
  <si>
    <t>**Includes COVID Grant Income of $6,112,573**</t>
  </si>
  <si>
    <t>Bruce Todd</t>
  </si>
  <si>
    <t>410-641-9095</t>
  </si>
  <si>
    <t>mtodd@atlanticgeneral.org</t>
  </si>
  <si>
    <t>Diabetes Clinic</t>
  </si>
  <si>
    <t>MedStar Southern Maryland Hospital Center</t>
  </si>
  <si>
    <t>Beth.e.Kelly@medstar.net</t>
  </si>
  <si>
    <t>Social and environmental improvements</t>
  </si>
  <si>
    <t>University of Maryland St. Joseph Medical Center</t>
  </si>
  <si>
    <t>21-0063</t>
  </si>
  <si>
    <t>Paul Nicholson</t>
  </si>
  <si>
    <t>410-337-1602</t>
  </si>
  <si>
    <t>paulnicholson@umm.edu</t>
  </si>
  <si>
    <t>Food Security</t>
  </si>
  <si>
    <t>Cristo Rey Internship Program</t>
  </si>
  <si>
    <t>Levindale Hebrew and Geriatric Center and Hospital</t>
  </si>
  <si>
    <t>Jsessa@lifebridgehealth.org</t>
  </si>
  <si>
    <t xml:space="preserve"> </t>
  </si>
  <si>
    <t>n/a</t>
  </si>
  <si>
    <t>Adventist Rehabilitation Hospital of Maryland, Inc.</t>
  </si>
  <si>
    <t>Therapeutic Recreation</t>
  </si>
  <si>
    <t>**Total includes COVID Grant Income of $1,013,000**</t>
  </si>
  <si>
    <t>Mt. Washington Pediatric Hospital</t>
  </si>
  <si>
    <t>5034</t>
  </si>
  <si>
    <t>729</t>
  </si>
  <si>
    <t>Rachana Patani</t>
  </si>
  <si>
    <t>410-578-5065</t>
  </si>
  <si>
    <t>Rachana.Patani@mwph.org</t>
  </si>
  <si>
    <t>Weigh Smart Program</t>
  </si>
  <si>
    <t>Lead Clinic</t>
  </si>
  <si>
    <t>Sabrina Grega</t>
  </si>
  <si>
    <t>410-530-8779</t>
  </si>
  <si>
    <t>sabrina.grega@sheppardpratt.org</t>
  </si>
  <si>
    <t>Free Discharge Medications</t>
  </si>
  <si>
    <t>Enrollment for Entitlements</t>
  </si>
  <si>
    <t>Free Transportation for Clinical Services</t>
  </si>
  <si>
    <t>Smoking Cessation</t>
  </si>
  <si>
    <t>Professional Education</t>
  </si>
  <si>
    <t>Positive Behavioral Interventions &amp; Supports</t>
  </si>
  <si>
    <t>Life Space Crisis Intervention Program</t>
  </si>
  <si>
    <t>Therapy Referral Service/Care Navigation Line</t>
  </si>
  <si>
    <t>Crisis Walk In Clinic (CWIC)</t>
  </si>
  <si>
    <t>Behavioral Health Integrated Care</t>
  </si>
  <si>
    <t>rkilroy@luminishealth.org</t>
  </si>
  <si>
    <t>Social Workers</t>
  </si>
  <si>
    <t>Hospital Number</t>
  </si>
  <si>
    <t>DME</t>
  </si>
  <si>
    <t>NSP I</t>
  </si>
  <si>
    <t>NSP II</t>
  </si>
  <si>
    <t>Population Health Workforce Support for Disadvantaged Areas Program</t>
  </si>
  <si>
    <t>Regional Partnership Catalyst Grant Program</t>
  </si>
  <si>
    <t xml:space="preserve">Charity Care </t>
  </si>
  <si>
    <t>Total Rate Support</t>
  </si>
  <si>
    <t>Adventist White Oak</t>
  </si>
  <si>
    <t>Univ. of Maryland Upper Chesapeake Medical Center</t>
  </si>
  <si>
    <t>FY 2022 Rate Support for Direct Medical Education and the Nurse Support Program</t>
  </si>
  <si>
    <t>Direct Medical Education (DME)</t>
  </si>
  <si>
    <t>Nurse Support Program I (NSPI)</t>
  </si>
  <si>
    <t>NSPII</t>
  </si>
  <si>
    <t>Total Rate Support for Education</t>
  </si>
  <si>
    <t>Washington Adventist Hospital</t>
  </si>
  <si>
    <t>FY 2022 Rate Support for Charity Care</t>
  </si>
  <si>
    <t>Charity Care Amount Reported in Financial Report Submission</t>
  </si>
  <si>
    <t>Charts based on All Hospitals</t>
  </si>
  <si>
    <t>Category</t>
  </si>
  <si>
    <t>* Rate supported expenditures</t>
  </si>
  <si>
    <t>Fiscal Year</t>
  </si>
  <si>
    <t>NSP (1)</t>
  </si>
  <si>
    <t>Regional Partnership Catalyst Grant</t>
  </si>
  <si>
    <t>CB Expense</t>
  </si>
  <si>
    <t>CB Expense Less Rate Support</t>
  </si>
  <si>
    <t>Total Operating Expenses</t>
  </si>
  <si>
    <t>Net Community Benefit</t>
  </si>
  <si>
    <t>Net Benefit less rate support</t>
  </si>
  <si>
    <t>% of Operating Expense</t>
  </si>
  <si>
    <t>% of Operating Expense less Rate Support</t>
  </si>
  <si>
    <t>Total operating Expense</t>
  </si>
  <si>
    <t>Total Community Benefit Expense Less Hospital-reported Rate Support</t>
  </si>
  <si>
    <t>FY 2022 Community Benefit Analysis, by Hospital</t>
  </si>
  <si>
    <t>Peninsula Regional Medical Center*</t>
  </si>
  <si>
    <t>Holy Cross German Town*</t>
  </si>
  <si>
    <t>McCready Foundation, Inc.*</t>
  </si>
  <si>
    <t>Holy Cross*</t>
  </si>
  <si>
    <t>FY2012 - FY2022 - Rate Support - for all hospitals</t>
  </si>
  <si>
    <t>PHWSDAP</t>
  </si>
  <si>
    <t>*MCH amounts were calculated by dividing total MCH payments for the hospital system by the number of hospitals in the system that received the payments (two for each system) because payments were reported collectively for all system hospitals, not individually.</t>
  </si>
  <si>
    <t>Averages, All Hospitals</t>
  </si>
  <si>
    <t>FY 2022 Amount in Rates for Charity Care, DME, NSPI, NSPII, Population Health Workforce Support for Disadvantaged Areas Program, &amp; Regional Partnership Catalyst Grant*</t>
  </si>
  <si>
    <t xml:space="preserve">Total Net CB minus Charity Care, DME, NSPI, NSPII, Population Health Workforce Support for Disadvantaged Areas Program, Catalyst Grants in Rates </t>
  </si>
  <si>
    <t>Total Net CB (minus Charity Care, DME, NSPI, NSPII, Population Health Workforce Support for Disadvantaged Areas Program, Catalyst Grants in Rates) as % of Operating Expense</t>
  </si>
  <si>
    <t>FY2012-FY2022 - Net expense with &amp; without rate support</t>
  </si>
  <si>
    <t>FY 2022 Rate Support for Direct Medical Education, Nurse Support Program, Population Health Workforce Support for Disadvantaged Areas Program, Regional Partnership Catalyst Grant Program, and Charity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</si>
</sst>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_(&quot;$&quot;* #,##0_);_(&quot;$&quot;* \(#,##0\);_(&quot;$&quot;* &quot;-&quot;??_);_(@_)"/>
    <numFmt numFmtId="167" formatCode="&quot;$&quot;#,##0.00"/>
    <numFmt numFmtId="168" formatCode="[&lt;=9999999]###\-####;\(###\)\ ###\-####"/>
    <numFmt numFmtId="169" formatCode="_(* #,##0.0_);_(* \(#,##0.0\);_(* &quot;-&quot;??_);_(@_)"/>
    <numFmt numFmtId="170" formatCode="&quot;$&quot;#,##0.0"/>
    <numFmt numFmtId="171" formatCode="0.0000%"/>
    <numFmt numFmtId="172" formatCode="_([$$-409]* #,##0_);_([$$-409]* \(#,##0\);_([$$-409]* &quot;-&quot;??_);_(@_)"/>
    <numFmt numFmtId="173" formatCode="_(* #,##0_);_(* \(#,##0\);_(* &quot;-&quot;??_);_(@_)"/>
    <numFmt numFmtId="174" formatCode="_(&quot;$&quot;* #,##0.0000_);_(&quot;$&quot;* \(#,##0.0000\);_(&quot;$&quot;* &quot;-&quot;??_);_(@_)"/>
    <numFmt numFmtId="175" formatCode="0.00000000000000%"/>
  </numFmts>
  <fonts count="4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rgb="FFFF0000"/>
      <name val="Calibri"/>
      <family val="2"/>
      <scheme val="minor"/>
    </font>
    <font>
      <b/>
      <sz val="16"/>
      <name val="Arial"/>
      <family val="2"/>
    </font>
    <font>
      <b/>
      <sz val="10"/>
      <name val="Arial"/>
      <family val="2"/>
    </font>
    <font>
      <sz val="8"/>
      <name val="Arial"/>
      <family val="2"/>
    </font>
    <font>
      <b/>
      <sz val="10"/>
      <color rgb="FFFF0000"/>
      <name val="Arial"/>
      <family val="2"/>
    </font>
    <font>
      <b/>
      <sz val="8"/>
      <name val="Arial"/>
      <family val="2"/>
    </font>
    <font>
      <u/>
      <sz val="11"/>
      <color theme="10"/>
      <name val="Calibri"/>
      <family val="2"/>
      <scheme val="minor"/>
    </font>
    <font>
      <sz val="10"/>
      <color theme="1"/>
      <name val="Arial"/>
      <family val="2"/>
    </font>
    <font>
      <b/>
      <i/>
      <sz val="10"/>
      <name val="Arial"/>
      <family val="2"/>
    </font>
    <font>
      <sz val="10"/>
      <color rgb="FFFF0000"/>
      <name val="Arial"/>
      <family val="2"/>
    </font>
    <font>
      <b/>
      <sz val="9"/>
      <color indexed="81"/>
      <name val="Tahoma"/>
      <family val="2"/>
    </font>
    <font>
      <sz val="9"/>
      <color indexed="81"/>
      <name val="Tahoma"/>
      <family val="2"/>
    </font>
    <font>
      <sz val="11"/>
      <name val="Arial"/>
      <family val="2"/>
    </font>
    <font>
      <b/>
      <i/>
      <sz val="9"/>
      <name val="Arial"/>
      <family val="2"/>
    </font>
    <font>
      <sz val="9"/>
      <name val="Arial"/>
      <family val="2"/>
    </font>
    <font>
      <sz val="18"/>
      <name val="Arial"/>
      <family val="2"/>
    </font>
    <font>
      <u/>
      <sz val="10"/>
      <color theme="10"/>
      <name val="Calibri"/>
      <family val="2"/>
      <scheme val="minor"/>
    </font>
    <font>
      <u/>
      <sz val="10"/>
      <color theme="10"/>
      <name val="Arial"/>
      <family val="2"/>
    </font>
    <font>
      <sz val="12"/>
      <name val="Arial"/>
      <family val="2"/>
    </font>
    <font>
      <b/>
      <sz val="10"/>
      <color theme="1"/>
      <name val="Arial"/>
      <family val="2"/>
    </font>
    <font>
      <sz val="14"/>
      <name val="Arial"/>
      <family val="2"/>
    </font>
    <font>
      <sz val="10"/>
      <color indexed="10"/>
      <name val="Arial"/>
      <family val="2"/>
    </font>
    <font>
      <sz val="20"/>
      <name val="Arial"/>
      <family val="2"/>
    </font>
    <font>
      <sz val="10"/>
      <name val="System"/>
      <family val="2"/>
    </font>
    <font>
      <b/>
      <sz val="18"/>
      <color theme="1"/>
      <name val="Calibri"/>
      <family val="2"/>
      <scheme val="minor"/>
    </font>
    <font>
      <b/>
      <sz val="11"/>
      <color rgb="FF000000"/>
      <name val="Calibri"/>
      <family val="2"/>
      <scheme val="minor"/>
    </font>
    <font>
      <b/>
      <i/>
      <sz val="11"/>
      <color rgb="FFFF0000"/>
      <name val="Calibri"/>
      <family val="2"/>
      <scheme val="minor"/>
    </font>
    <font>
      <b/>
      <sz val="10"/>
      <color theme="1"/>
      <name val="Calibri"/>
      <family val="2"/>
      <scheme val="minor"/>
    </font>
    <font>
      <b/>
      <sz val="14"/>
      <color theme="1"/>
      <name val="Calibri"/>
      <family val="2"/>
      <scheme val="minor"/>
    </font>
    <font>
      <sz val="11"/>
      <name val="Calibri"/>
      <family val="2"/>
    </font>
    <font>
      <b/>
      <u/>
      <sz val="14"/>
      <color theme="1"/>
      <name val="Calibri"/>
      <family val="2"/>
      <scheme val="minor"/>
    </font>
    <font>
      <u val="singleAccounting"/>
      <sz val="11"/>
      <color theme="1"/>
      <name val="Calibri"/>
      <family val="2"/>
      <scheme val="minor"/>
    </font>
    <font>
      <b/>
      <i/>
      <sz val="11"/>
      <color theme="1"/>
      <name val="Calibri"/>
      <family val="2"/>
      <scheme val="minor"/>
    </font>
    <font>
      <i/>
      <sz val="11"/>
      <color theme="1"/>
      <name val="Calibri"/>
      <family val="2"/>
      <scheme val="minor"/>
    </font>
    <font>
      <b/>
      <i/>
      <u val="singleAccounting"/>
      <sz val="11"/>
      <color theme="1"/>
      <name val="Calibri"/>
      <family val="2"/>
      <scheme val="minor"/>
    </font>
    <font>
      <b/>
      <i/>
      <u val="doubleAccounting"/>
      <sz val="11"/>
      <color theme="1"/>
      <name val="Calibri"/>
      <family val="2"/>
      <scheme val="minor"/>
    </font>
    <font>
      <b/>
      <i/>
      <sz val="14"/>
      <color theme="1"/>
      <name val="Calibri"/>
      <family val="2"/>
      <scheme val="minor"/>
    </font>
    <font>
      <b/>
      <i/>
      <u val="double"/>
      <sz val="14"/>
      <color theme="1"/>
      <name val="Calibri"/>
      <family val="2"/>
      <scheme val="minor"/>
    </font>
    <font>
      <sz val="10"/>
      <name val="Calibri"/>
      <family val="2"/>
    </font>
    <font>
      <sz val="14"/>
      <color rgb="FF595959"/>
      <name val="Calibri"/>
      <family val="2"/>
      <scheme val="minor"/>
    </font>
  </fonts>
  <fills count="18">
    <fill>
      <patternFill patternType="none"/>
    </fill>
    <fill>
      <patternFill patternType="gray125"/>
    </fill>
    <fill>
      <patternFill patternType="solid">
        <fgColor rgb="FFB8CCE4"/>
        <bgColor indexed="64"/>
      </patternFill>
    </fill>
    <fill>
      <patternFill patternType="solid">
        <fgColor theme="0"/>
        <bgColor indexed="64"/>
      </patternFill>
    </fill>
    <fill>
      <patternFill patternType="solid">
        <fgColor rgb="FFFFFF00"/>
        <bgColor indexed="64"/>
      </patternFill>
    </fill>
    <fill>
      <patternFill patternType="solid">
        <fgColor rgb="FFFFFF00"/>
        <bgColor rgb="FF000000"/>
      </patternFill>
    </fill>
    <fill>
      <patternFill patternType="solid">
        <fgColor indexed="13"/>
        <bgColor indexed="64"/>
      </patternFill>
    </fill>
    <fill>
      <patternFill patternType="solid">
        <fgColor rgb="FFFFFFFF"/>
        <bgColor rgb="FF000000"/>
      </patternFill>
    </fill>
    <fill>
      <patternFill patternType="solid">
        <fgColor indexed="51"/>
        <bgColor indexed="64"/>
      </patternFill>
    </fill>
    <fill>
      <patternFill patternType="solid">
        <fgColor theme="0" tint="-0.14999847407452621"/>
        <bgColor indexed="64"/>
      </patternFill>
    </fill>
    <fill>
      <patternFill patternType="solid">
        <fgColor theme="7"/>
        <bgColor indexed="64"/>
      </patternFill>
    </fill>
    <fill>
      <patternFill patternType="solid">
        <fgColor indexed="9"/>
        <bgColor indexed="64"/>
      </patternFill>
    </fill>
    <fill>
      <patternFill patternType="solid">
        <fgColor rgb="FFFFC00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indexed="22"/>
        <bgColor indexed="64"/>
      </patternFill>
    </fill>
    <fill>
      <patternFill patternType="solid">
        <fgColor rgb="FFFF00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5">
    <xf numFmtId="0" fontId="0" fillId="0" borderId="0"/>
    <xf numFmtId="9" fontId="1" fillId="0" borderId="0" applyFont="0" applyFill="0" applyBorder="0" applyAlignment="0" applyProtection="0"/>
    <xf numFmtId="0" fontId="1" fillId="0" borderId="0"/>
    <xf numFmtId="44"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25" fillId="0" borderId="0" applyNumberFormat="0" applyFill="0" applyBorder="0" applyAlignment="0" applyProtection="0"/>
    <xf numFmtId="0" fontId="31" fillId="0" borderId="0"/>
    <xf numFmtId="0" fontId="1" fillId="0" borderId="0"/>
    <xf numFmtId="0" fontId="1" fillId="0" borderId="0"/>
    <xf numFmtId="43" fontId="4" fillId="0" borderId="0" applyFont="0" applyFill="0" applyBorder="0" applyAlignment="0" applyProtection="0"/>
  </cellStyleXfs>
  <cellXfs count="579">
    <xf numFmtId="0" fontId="0" fillId="0" borderId="0" xfId="0"/>
    <xf numFmtId="0" fontId="1" fillId="0" borderId="0" xfId="2"/>
    <xf numFmtId="0" fontId="1" fillId="0" borderId="3" xfId="2" applyBorder="1"/>
    <xf numFmtId="0" fontId="5" fillId="0" borderId="0" xfId="6" applyFont="1"/>
    <xf numFmtId="165" fontId="1" fillId="0" borderId="0" xfId="2" applyNumberFormat="1"/>
    <xf numFmtId="164" fontId="1" fillId="0" borderId="0" xfId="2" applyNumberFormat="1"/>
    <xf numFmtId="5" fontId="1" fillId="0" borderId="0" xfId="2" applyNumberFormat="1"/>
    <xf numFmtId="0" fontId="6" fillId="0" borderId="0" xfId="6" applyFont="1"/>
    <xf numFmtId="0" fontId="5" fillId="2" borderId="2" xfId="6" applyFont="1" applyFill="1" applyBorder="1"/>
    <xf numFmtId="0" fontId="6" fillId="2" borderId="2" xfId="6" applyFont="1" applyFill="1" applyBorder="1"/>
    <xf numFmtId="0" fontId="6" fillId="3" borderId="2" xfId="6" applyFont="1" applyFill="1" applyBorder="1"/>
    <xf numFmtId="0" fontId="6" fillId="0" borderId="2" xfId="6" applyFont="1" applyBorder="1"/>
    <xf numFmtId="0" fontId="6" fillId="0" borderId="2" xfId="6" applyFont="1" applyBorder="1" applyAlignment="1">
      <alignment horizontal="right"/>
    </xf>
    <xf numFmtId="0" fontId="5" fillId="2" borderId="2" xfId="6" applyFont="1" applyFill="1" applyBorder="1" applyAlignment="1">
      <alignment horizontal="center"/>
    </xf>
    <xf numFmtId="5" fontId="1" fillId="0" borderId="2" xfId="3" applyNumberFormat="1" applyFont="1" applyFill="1" applyBorder="1" applyAlignment="1">
      <alignment horizontal="center" vertical="center"/>
    </xf>
    <xf numFmtId="10" fontId="1" fillId="0" borderId="2" xfId="4" applyNumberFormat="1" applyFont="1" applyFill="1" applyBorder="1" applyAlignment="1">
      <alignment horizontal="center" vertical="center"/>
    </xf>
    <xf numFmtId="164" fontId="1" fillId="0" borderId="2" xfId="3" applyNumberFormat="1" applyFont="1" applyFill="1" applyBorder="1" applyAlignment="1">
      <alignment horizontal="center" vertical="center"/>
    </xf>
    <xf numFmtId="164" fontId="1" fillId="0" borderId="2" xfId="5" applyNumberFormat="1" applyFont="1" applyFill="1" applyBorder="1" applyAlignment="1">
      <alignment horizontal="center" vertical="center"/>
    </xf>
    <xf numFmtId="5" fontId="3" fillId="0" borderId="2" xfId="3" applyNumberFormat="1" applyFont="1" applyFill="1" applyBorder="1" applyAlignment="1">
      <alignment horizontal="center" vertical="center"/>
    </xf>
    <xf numFmtId="164" fontId="3" fillId="0" borderId="2" xfId="5" applyNumberFormat="1" applyFont="1" applyFill="1" applyBorder="1" applyAlignment="1">
      <alignment horizontal="center" vertical="center"/>
    </xf>
    <xf numFmtId="0" fontId="1" fillId="0" borderId="2" xfId="2" applyBorder="1" applyAlignment="1">
      <alignment horizontal="left" vertical="center" wrapText="1"/>
    </xf>
    <xf numFmtId="0" fontId="3" fillId="0" borderId="2" xfId="2" applyFont="1" applyBorder="1" applyAlignment="1">
      <alignment horizontal="left" vertical="center" wrapText="1"/>
    </xf>
    <xf numFmtId="10" fontId="3" fillId="0" borderId="2" xfId="4" applyNumberFormat="1" applyFont="1" applyFill="1" applyBorder="1" applyAlignment="1">
      <alignment horizontal="center" vertical="center"/>
    </xf>
    <xf numFmtId="0" fontId="8" fillId="0" borderId="0" xfId="2" applyFont="1"/>
    <xf numFmtId="164" fontId="1" fillId="0" borderId="0" xfId="8" applyNumberFormat="1" applyFont="1"/>
    <xf numFmtId="9" fontId="1" fillId="0" borderId="0" xfId="4" applyFont="1"/>
    <xf numFmtId="0" fontId="1" fillId="0" borderId="0" xfId="2" applyAlignment="1">
      <alignment wrapText="1"/>
    </xf>
    <xf numFmtId="0" fontId="2" fillId="0" borderId="0" xfId="2" applyFont="1"/>
    <xf numFmtId="0" fontId="1" fillId="3" borderId="0" xfId="2" applyFill="1"/>
    <xf numFmtId="0" fontId="1" fillId="0" borderId="2" xfId="2" applyBorder="1"/>
    <xf numFmtId="0" fontId="6" fillId="0" borderId="2" xfId="10" applyFont="1" applyBorder="1"/>
    <xf numFmtId="0" fontId="1" fillId="0" borderId="0" xfId="10"/>
    <xf numFmtId="0" fontId="3" fillId="0" borderId="2" xfId="2" applyFont="1" applyBorder="1"/>
    <xf numFmtId="164" fontId="3" fillId="0" borderId="2" xfId="2" applyNumberFormat="1" applyFont="1" applyBorder="1"/>
    <xf numFmtId="164" fontId="3" fillId="0" borderId="2" xfId="8" applyNumberFormat="1" applyFont="1" applyFill="1" applyBorder="1"/>
    <xf numFmtId="10" fontId="3" fillId="0" borderId="2" xfId="4" applyNumberFormat="1" applyFont="1" applyFill="1" applyBorder="1" applyAlignment="1">
      <alignment horizontal="right"/>
    </xf>
    <xf numFmtId="0" fontId="1" fillId="0" borderId="0" xfId="2" applyAlignment="1">
      <alignment horizontal="right"/>
    </xf>
    <xf numFmtId="164" fontId="1" fillId="0" borderId="0" xfId="4" applyNumberFormat="1" applyFont="1" applyAlignment="1"/>
    <xf numFmtId="3" fontId="1" fillId="0" borderId="0" xfId="2" applyNumberFormat="1"/>
    <xf numFmtId="9" fontId="1" fillId="0" borderId="0" xfId="4" applyFont="1" applyBorder="1"/>
    <xf numFmtId="0" fontId="3" fillId="0" borderId="0" xfId="2" applyFont="1"/>
    <xf numFmtId="37" fontId="1" fillId="0" borderId="0" xfId="2" applyNumberFormat="1"/>
    <xf numFmtId="0" fontId="10" fillId="0" borderId="0" xfId="6" applyFont="1" applyAlignment="1">
      <alignment horizontal="right"/>
    </xf>
    <xf numFmtId="49" fontId="11" fillId="6" borderId="4" xfId="6" applyNumberFormat="1" applyFont="1" applyFill="1" applyBorder="1" applyProtection="1">
      <protection locked="0"/>
    </xf>
    <xf numFmtId="0" fontId="4" fillId="0" borderId="0" xfId="6"/>
    <xf numFmtId="49" fontId="11" fillId="6" borderId="2" xfId="6" applyNumberFormat="1" applyFont="1" applyFill="1" applyBorder="1" applyProtection="1">
      <protection locked="0"/>
    </xf>
    <xf numFmtId="0" fontId="4" fillId="0" borderId="0" xfId="13" applyFont="1" applyAlignment="1">
      <alignment vertical="center"/>
    </xf>
    <xf numFmtId="166" fontId="4" fillId="0" borderId="0" xfId="13" applyNumberFormat="1" applyFont="1" applyAlignment="1">
      <alignment vertical="center"/>
    </xf>
    <xf numFmtId="0" fontId="10" fillId="0" borderId="0" xfId="13" applyFont="1" applyAlignment="1">
      <alignment horizontal="center" vertical="center"/>
    </xf>
    <xf numFmtId="0" fontId="10" fillId="0" borderId="0" xfId="13" applyFont="1" applyAlignment="1">
      <alignment horizontal="left" vertical="center"/>
    </xf>
    <xf numFmtId="0" fontId="4" fillId="0" borderId="0" xfId="13" applyFont="1" applyAlignment="1">
      <alignment horizontal="left" vertical="center"/>
    </xf>
    <xf numFmtId="0" fontId="10" fillId="0" borderId="0" xfId="13" applyFont="1" applyAlignment="1">
      <alignment horizontal="center" vertical="center" wrapText="1"/>
    </xf>
    <xf numFmtId="0" fontId="10" fillId="0" borderId="0" xfId="14" applyFont="1" applyAlignment="1">
      <alignment horizontal="center" vertical="center" wrapText="1"/>
    </xf>
    <xf numFmtId="167" fontId="10" fillId="0" borderId="0" xfId="13" applyNumberFormat="1" applyFont="1" applyAlignment="1">
      <alignment horizontal="center" vertical="center" wrapText="1"/>
    </xf>
    <xf numFmtId="0" fontId="10" fillId="0" borderId="0" xfId="13" applyFont="1" applyAlignment="1">
      <alignment vertical="center"/>
    </xf>
    <xf numFmtId="3" fontId="4" fillId="0" borderId="0" xfId="13" applyNumberFormat="1" applyFont="1" applyAlignment="1">
      <alignment vertical="center"/>
    </xf>
    <xf numFmtId="166" fontId="10" fillId="5" borderId="2" xfId="15" applyNumberFormat="1" applyFont="1" applyFill="1" applyBorder="1" applyAlignment="1">
      <alignment vertical="center"/>
    </xf>
    <xf numFmtId="0" fontId="4" fillId="0" borderId="0" xfId="13" applyFont="1" applyAlignment="1">
      <alignment horizontal="center" vertical="center"/>
    </xf>
    <xf numFmtId="167" fontId="4" fillId="0" borderId="0" xfId="13" applyNumberFormat="1" applyFont="1" applyAlignment="1">
      <alignment vertical="center"/>
    </xf>
    <xf numFmtId="7" fontId="4" fillId="0" borderId="0" xfId="13" applyNumberFormat="1" applyFont="1" applyAlignment="1">
      <alignment vertical="center"/>
    </xf>
    <xf numFmtId="0" fontId="10" fillId="0" borderId="0" xfId="13" applyFont="1" applyAlignment="1">
      <alignment horizontal="right" vertical="center"/>
    </xf>
    <xf numFmtId="37" fontId="10" fillId="5" borderId="2" xfId="15" applyNumberFormat="1" applyFont="1" applyFill="1" applyBorder="1" applyAlignment="1">
      <alignment vertical="center"/>
    </xf>
    <xf numFmtId="0" fontId="10" fillId="0" borderId="0" xfId="6" applyFont="1" applyAlignment="1">
      <alignment horizontal="right" vertical="center"/>
    </xf>
    <xf numFmtId="3" fontId="4" fillId="0" borderId="0" xfId="6" applyNumberFormat="1" applyAlignment="1" applyProtection="1">
      <alignment vertical="center"/>
      <protection locked="0"/>
    </xf>
    <xf numFmtId="3" fontId="10" fillId="0" borderId="0" xfId="13" applyNumberFormat="1" applyFont="1" applyAlignment="1">
      <alignment vertical="center"/>
    </xf>
    <xf numFmtId="164" fontId="4" fillId="7" borderId="0" xfId="13" applyNumberFormat="1" applyFont="1" applyFill="1" applyAlignment="1">
      <alignment vertical="center"/>
    </xf>
    <xf numFmtId="164" fontId="4" fillId="0" borderId="0" xfId="13" applyNumberFormat="1" applyFont="1" applyAlignment="1">
      <alignment vertical="center"/>
    </xf>
    <xf numFmtId="0" fontId="4" fillId="0" borderId="6" xfId="13" applyFont="1" applyBorder="1" applyAlignment="1">
      <alignment vertical="center"/>
    </xf>
    <xf numFmtId="0" fontId="4" fillId="0" borderId="0" xfId="6" applyAlignment="1">
      <alignment vertical="center"/>
    </xf>
    <xf numFmtId="3" fontId="4" fillId="0" borderId="0" xfId="6" applyNumberFormat="1" applyAlignment="1">
      <alignment vertical="center"/>
    </xf>
    <xf numFmtId="0" fontId="5" fillId="0" borderId="0" xfId="6" applyFont="1" applyAlignment="1">
      <alignment vertical="center"/>
    </xf>
    <xf numFmtId="0" fontId="10" fillId="0" borderId="0" xfId="13" applyFont="1" applyAlignment="1">
      <alignment vertical="center" wrapText="1"/>
    </xf>
    <xf numFmtId="166" fontId="10" fillId="5" borderId="2" xfId="12" applyNumberFormat="1" applyFont="1" applyFill="1" applyBorder="1" applyAlignment="1">
      <alignment vertical="center"/>
    </xf>
    <xf numFmtId="3" fontId="10" fillId="0" borderId="7" xfId="13" applyNumberFormat="1" applyFont="1" applyBorder="1" applyAlignment="1">
      <alignment vertical="center"/>
    </xf>
    <xf numFmtId="3" fontId="4" fillId="0" borderId="7" xfId="13" applyNumberFormat="1" applyFont="1" applyBorder="1" applyAlignment="1">
      <alignment vertical="center"/>
    </xf>
    <xf numFmtId="166" fontId="10" fillId="5" borderId="2" xfId="15" applyNumberFormat="1" applyFont="1" applyFill="1" applyBorder="1" applyAlignment="1" applyProtection="1">
      <alignment vertical="center"/>
    </xf>
    <xf numFmtId="3" fontId="10" fillId="0" borderId="0" xfId="13" applyNumberFormat="1" applyFont="1" applyAlignment="1" applyProtection="1">
      <alignment vertical="center"/>
      <protection locked="0"/>
    </xf>
    <xf numFmtId="3" fontId="12" fillId="0" borderId="0" xfId="13" applyNumberFormat="1" applyFont="1" applyAlignment="1">
      <alignment vertical="center"/>
    </xf>
    <xf numFmtId="49" fontId="4" fillId="7" borderId="0" xfId="13" applyNumberFormat="1" applyFont="1" applyFill="1" applyAlignment="1" applyProtection="1">
      <alignment vertical="center"/>
      <protection locked="0"/>
    </xf>
    <xf numFmtId="164" fontId="10" fillId="0" borderId="0" xfId="13" applyNumberFormat="1" applyFont="1" applyAlignment="1">
      <alignment vertical="center"/>
    </xf>
    <xf numFmtId="0" fontId="10" fillId="0" borderId="6" xfId="13" applyFont="1" applyBorder="1" applyAlignment="1">
      <alignment vertical="center"/>
    </xf>
    <xf numFmtId="166" fontId="10" fillId="5" borderId="8" xfId="12" applyNumberFormat="1" applyFont="1" applyFill="1" applyBorder="1" applyAlignment="1">
      <alignment vertical="center"/>
    </xf>
    <xf numFmtId="3" fontId="4" fillId="0" borderId="7" xfId="13" applyNumberFormat="1" applyFont="1" applyBorder="1" applyAlignment="1" applyProtection="1">
      <alignment vertical="center"/>
      <protection locked="0"/>
    </xf>
    <xf numFmtId="164" fontId="10" fillId="5" borderId="2" xfId="13" applyNumberFormat="1" applyFont="1" applyFill="1" applyBorder="1" applyAlignment="1">
      <alignment vertical="center"/>
    </xf>
    <xf numFmtId="0" fontId="13" fillId="0" borderId="0" xfId="13" applyFont="1" applyAlignment="1">
      <alignment horizontal="center" vertical="center" wrapText="1"/>
    </xf>
    <xf numFmtId="166" fontId="10" fillId="4" borderId="2" xfId="15" applyNumberFormat="1" applyFont="1" applyFill="1" applyBorder="1" applyAlignment="1">
      <alignment vertical="center"/>
    </xf>
    <xf numFmtId="166" fontId="10" fillId="5" borderId="8" xfId="15" applyNumberFormat="1" applyFont="1" applyFill="1" applyBorder="1" applyAlignment="1">
      <alignment vertical="center"/>
    </xf>
    <xf numFmtId="0" fontId="4" fillId="0" borderId="7" xfId="13" applyFont="1" applyBorder="1" applyAlignment="1">
      <alignment vertical="center"/>
    </xf>
    <xf numFmtId="167" fontId="10" fillId="0" borderId="0" xfId="13" applyNumberFormat="1" applyFont="1" applyAlignment="1">
      <alignment vertical="center"/>
    </xf>
    <xf numFmtId="10" fontId="10" fillId="0" borderId="0" xfId="16" applyNumberFormat="1" applyFont="1" applyFill="1" applyBorder="1" applyAlignment="1" applyProtection="1">
      <alignment vertical="center"/>
    </xf>
    <xf numFmtId="10" fontId="10" fillId="5" borderId="2" xfId="13" applyNumberFormat="1" applyFont="1" applyFill="1" applyBorder="1" applyAlignment="1">
      <alignment vertical="center"/>
    </xf>
    <xf numFmtId="0" fontId="12" fillId="0" borderId="0" xfId="17" applyNumberFormat="1" applyFont="1" applyFill="1" applyBorder="1" applyAlignment="1">
      <alignment horizontal="left" vertical="center"/>
    </xf>
    <xf numFmtId="0" fontId="12" fillId="0" borderId="0" xfId="13" applyFont="1" applyAlignment="1">
      <alignment horizontal="left" vertical="center"/>
    </xf>
    <xf numFmtId="10" fontId="10" fillId="0" borderId="0" xfId="13" applyNumberFormat="1" applyFont="1" applyAlignment="1">
      <alignment vertical="center"/>
    </xf>
    <xf numFmtId="0" fontId="12" fillId="0" borderId="0" xfId="18" applyNumberFormat="1" applyFont="1" applyFill="1" applyBorder="1" applyAlignment="1">
      <alignment horizontal="left" vertical="center"/>
    </xf>
    <xf numFmtId="0" fontId="12" fillId="0" borderId="0" xfId="13" applyFont="1" applyAlignment="1">
      <alignment vertical="center"/>
    </xf>
    <xf numFmtId="49" fontId="10" fillId="0" borderId="0" xfId="13" applyNumberFormat="1" applyFont="1" applyAlignment="1">
      <alignment horizontal="left" vertical="center"/>
    </xf>
    <xf numFmtId="166" fontId="10" fillId="0" borderId="0" xfId="15" applyNumberFormat="1" applyFont="1" applyFill="1" applyBorder="1" applyAlignment="1">
      <alignment vertical="center"/>
    </xf>
    <xf numFmtId="3" fontId="10" fillId="5" borderId="2" xfId="13" applyNumberFormat="1" applyFont="1" applyFill="1" applyBorder="1" applyAlignment="1">
      <alignment vertical="center"/>
    </xf>
    <xf numFmtId="49" fontId="9" fillId="0" borderId="0" xfId="13" applyNumberFormat="1" applyFont="1" applyAlignment="1">
      <alignment vertical="center"/>
    </xf>
    <xf numFmtId="49" fontId="10" fillId="0" borderId="0" xfId="6" applyNumberFormat="1" applyFont="1" applyAlignment="1" applyProtection="1">
      <alignment vertical="center"/>
      <protection locked="0"/>
    </xf>
    <xf numFmtId="3" fontId="4" fillId="0" borderId="0" xfId="13" applyNumberFormat="1" applyFont="1" applyAlignment="1" applyProtection="1">
      <alignment vertical="center"/>
      <protection locked="0"/>
    </xf>
    <xf numFmtId="0" fontId="4" fillId="0" borderId="0" xfId="6" applyAlignment="1">
      <alignment horizontal="left"/>
    </xf>
    <xf numFmtId="0" fontId="4" fillId="0" borderId="0" xfId="6" applyAlignment="1">
      <alignment horizontal="center"/>
    </xf>
    <xf numFmtId="0" fontId="15" fillId="0" borderId="0" xfId="0" applyFont="1"/>
    <xf numFmtId="0" fontId="10" fillId="0" borderId="0" xfId="6" applyFont="1"/>
    <xf numFmtId="49" fontId="15" fillId="0" borderId="0" xfId="0" applyNumberFormat="1" applyFont="1" applyAlignment="1" applyProtection="1">
      <alignment horizontal="center" shrinkToFit="1"/>
      <protection locked="0"/>
    </xf>
    <xf numFmtId="0" fontId="16" fillId="0" borderId="0" xfId="6" applyFont="1" applyAlignment="1">
      <alignment horizontal="left"/>
    </xf>
    <xf numFmtId="0" fontId="10" fillId="0" borderId="0" xfId="6" applyFont="1" applyAlignment="1">
      <alignment horizontal="center"/>
    </xf>
    <xf numFmtId="0" fontId="10" fillId="0" borderId="0" xfId="6" applyFont="1" applyAlignment="1">
      <alignment horizontal="center" wrapText="1"/>
    </xf>
    <xf numFmtId="0" fontId="10" fillId="0" borderId="0" xfId="6" applyFont="1" applyAlignment="1">
      <alignment horizontal="left"/>
    </xf>
    <xf numFmtId="167" fontId="4" fillId="9" borderId="4" xfId="6" applyNumberFormat="1" applyFill="1" applyBorder="1"/>
    <xf numFmtId="164" fontId="4" fillId="9" borderId="2" xfId="6" applyNumberFormat="1" applyFill="1" applyBorder="1"/>
    <xf numFmtId="167" fontId="4" fillId="6" borderId="2" xfId="6" applyNumberFormat="1" applyFill="1" applyBorder="1" applyProtection="1">
      <protection locked="0"/>
    </xf>
    <xf numFmtId="164" fontId="4" fillId="10" borderId="2" xfId="6" applyNumberFormat="1" applyFill="1" applyBorder="1"/>
    <xf numFmtId="0" fontId="17" fillId="0" borderId="0" xfId="0" applyFont="1"/>
    <xf numFmtId="49" fontId="4" fillId="6" borderId="2" xfId="6" applyNumberFormat="1" applyFill="1" applyBorder="1" applyProtection="1">
      <protection locked="0"/>
    </xf>
    <xf numFmtId="167" fontId="4" fillId="0" borderId="0" xfId="6" applyNumberFormat="1"/>
    <xf numFmtId="167" fontId="4" fillId="0" borderId="11" xfId="6" applyNumberFormat="1" applyBorder="1"/>
    <xf numFmtId="167" fontId="4" fillId="11" borderId="11" xfId="6" applyNumberFormat="1" applyFill="1" applyBorder="1"/>
    <xf numFmtId="167" fontId="4" fillId="6" borderId="4" xfId="6" applyNumberFormat="1" applyFill="1" applyBorder="1" applyProtection="1">
      <protection locked="0"/>
    </xf>
    <xf numFmtId="3" fontId="4" fillId="4" borderId="2" xfId="6" applyNumberFormat="1" applyFill="1" applyBorder="1" applyProtection="1">
      <protection locked="0"/>
    </xf>
    <xf numFmtId="167" fontId="4" fillId="4" borderId="4" xfId="6" applyNumberFormat="1" applyFill="1" applyBorder="1" applyProtection="1">
      <protection locked="0"/>
    </xf>
    <xf numFmtId="0" fontId="4" fillId="0" borderId="12" xfId="6" applyBorder="1"/>
    <xf numFmtId="0" fontId="10" fillId="0" borderId="0" xfId="6" applyFont="1" applyAlignment="1">
      <alignment wrapText="1"/>
    </xf>
    <xf numFmtId="0" fontId="4" fillId="4" borderId="2" xfId="6" applyFill="1" applyBorder="1"/>
    <xf numFmtId="0" fontId="4" fillId="3" borderId="0" xfId="6" applyFill="1"/>
    <xf numFmtId="0" fontId="4" fillId="4" borderId="4" xfId="6" applyFill="1" applyBorder="1"/>
    <xf numFmtId="167" fontId="4" fillId="11" borderId="0" xfId="6" applyNumberFormat="1" applyFill="1"/>
    <xf numFmtId="0" fontId="17" fillId="0" borderId="0" xfId="6" applyFont="1"/>
    <xf numFmtId="49" fontId="4" fillId="6" borderId="4" xfId="6" applyNumberFormat="1" applyFill="1" applyBorder="1" applyProtection="1">
      <protection locked="0"/>
    </xf>
    <xf numFmtId="167" fontId="4" fillId="6" borderId="8" xfId="6" applyNumberFormat="1" applyFill="1" applyBorder="1" applyProtection="1">
      <protection locked="0"/>
    </xf>
    <xf numFmtId="167" fontId="4" fillId="6" borderId="13" xfId="6" applyNumberFormat="1" applyFill="1" applyBorder="1" applyProtection="1">
      <protection locked="0"/>
    </xf>
    <xf numFmtId="49" fontId="4" fillId="6" borderId="14" xfId="6" applyNumberFormat="1" applyFill="1" applyBorder="1" applyProtection="1">
      <protection locked="0"/>
    </xf>
    <xf numFmtId="167" fontId="4" fillId="11" borderId="0" xfId="6" applyNumberFormat="1" applyFill="1" applyProtection="1">
      <protection locked="0"/>
    </xf>
    <xf numFmtId="164" fontId="4" fillId="10" borderId="4" xfId="6" applyNumberFormat="1" applyFill="1" applyBorder="1"/>
    <xf numFmtId="167" fontId="4" fillId="9" borderId="4" xfId="6" applyNumberFormat="1" applyFill="1" applyBorder="1" applyProtection="1">
      <protection locked="0"/>
    </xf>
    <xf numFmtId="167" fontId="4" fillId="11" borderId="2" xfId="6" applyNumberFormat="1" applyFill="1" applyBorder="1"/>
    <xf numFmtId="167" fontId="4" fillId="9" borderId="2" xfId="6" applyNumberFormat="1" applyFill="1" applyBorder="1"/>
    <xf numFmtId="167" fontId="4" fillId="6" borderId="10" xfId="6" applyNumberFormat="1" applyFill="1" applyBorder="1" applyProtection="1">
      <protection locked="0"/>
    </xf>
    <xf numFmtId="0" fontId="4" fillId="0" borderId="11" xfId="6" applyBorder="1" applyAlignment="1">
      <alignment horizontal="left"/>
    </xf>
    <xf numFmtId="0" fontId="10" fillId="0" borderId="11" xfId="6" applyFont="1" applyBorder="1"/>
    <xf numFmtId="0" fontId="4" fillId="0" borderId="11" xfId="6" applyBorder="1"/>
    <xf numFmtId="0" fontId="4" fillId="0" borderId="0" xfId="6" applyAlignment="1">
      <alignment horizontal="right"/>
    </xf>
    <xf numFmtId="10" fontId="4" fillId="6" borderId="2" xfId="6" applyNumberFormat="1" applyFill="1" applyBorder="1" applyProtection="1">
      <protection locked="0"/>
    </xf>
    <xf numFmtId="167" fontId="4" fillId="3" borderId="0" xfId="6" applyNumberFormat="1" applyFill="1" applyProtection="1">
      <protection locked="0"/>
    </xf>
    <xf numFmtId="167" fontId="4" fillId="3" borderId="0" xfId="6" applyNumberFormat="1" applyFill="1"/>
    <xf numFmtId="164" fontId="4" fillId="10" borderId="8" xfId="6" applyNumberFormat="1" applyFill="1" applyBorder="1"/>
    <xf numFmtId="167" fontId="4" fillId="9" borderId="8" xfId="6" applyNumberFormat="1" applyFill="1" applyBorder="1"/>
    <xf numFmtId="0" fontId="4" fillId="0" borderId="7" xfId="6" applyBorder="1"/>
    <xf numFmtId="164" fontId="4" fillId="10" borderId="15" xfId="6" applyNumberFormat="1" applyFill="1" applyBorder="1"/>
    <xf numFmtId="165" fontId="17" fillId="0" borderId="0" xfId="1" applyNumberFormat="1" applyFont="1"/>
    <xf numFmtId="164" fontId="4" fillId="0" borderId="0" xfId="6" applyNumberFormat="1"/>
    <xf numFmtId="10" fontId="15" fillId="10" borderId="15" xfId="7" applyNumberFormat="1" applyFont="1" applyFill="1" applyBorder="1" applyProtection="1"/>
    <xf numFmtId="0" fontId="4" fillId="0" borderId="0" xfId="6" applyAlignment="1">
      <alignment horizontal="centerContinuous"/>
    </xf>
    <xf numFmtId="49" fontId="4" fillId="3" borderId="0" xfId="6" applyNumberFormat="1" applyFill="1" applyAlignment="1" applyProtection="1">
      <alignment shrinkToFit="1"/>
      <protection locked="0"/>
    </xf>
    <xf numFmtId="3" fontId="4" fillId="4" borderId="5" xfId="6" applyNumberFormat="1" applyFill="1" applyBorder="1" applyAlignment="1" applyProtection="1">
      <alignment shrinkToFit="1"/>
      <protection locked="0"/>
    </xf>
    <xf numFmtId="0" fontId="4" fillId="4" borderId="5" xfId="6" applyFill="1" applyBorder="1" applyAlignment="1" applyProtection="1">
      <alignment shrinkToFit="1"/>
      <protection locked="0"/>
    </xf>
    <xf numFmtId="0" fontId="4" fillId="3" borderId="0" xfId="6" applyFill="1" applyAlignment="1" applyProtection="1">
      <alignment shrinkToFit="1"/>
      <protection locked="0"/>
    </xf>
    <xf numFmtId="3" fontId="4" fillId="3" borderId="0" xfId="6" applyNumberFormat="1" applyFill="1" applyAlignment="1" applyProtection="1">
      <alignment shrinkToFit="1"/>
      <protection locked="0"/>
    </xf>
    <xf numFmtId="0" fontId="4" fillId="4" borderId="0" xfId="6" applyFill="1"/>
    <xf numFmtId="49" fontId="4" fillId="4" borderId="5" xfId="6" applyNumberFormat="1" applyFill="1" applyBorder="1" applyAlignment="1" applyProtection="1">
      <alignment horizontal="center" shrinkToFit="1"/>
      <protection locked="0"/>
    </xf>
    <xf numFmtId="168" fontId="4" fillId="4" borderId="5" xfId="6" applyNumberFormat="1" applyFill="1" applyBorder="1" applyAlignment="1" applyProtection="1">
      <alignment shrinkToFit="1"/>
      <protection locked="0"/>
    </xf>
    <xf numFmtId="168" fontId="4" fillId="3" borderId="0" xfId="6" applyNumberFormat="1" applyFill="1" applyAlignment="1" applyProtection="1">
      <alignment shrinkToFit="1"/>
      <protection locked="0"/>
    </xf>
    <xf numFmtId="49" fontId="4" fillId="4" borderId="5" xfId="6" applyNumberFormat="1" applyFill="1" applyBorder="1" applyAlignment="1" applyProtection="1">
      <alignment shrinkToFit="1"/>
      <protection locked="0"/>
    </xf>
    <xf numFmtId="0" fontId="21" fillId="0" borderId="0" xfId="6" applyFont="1" applyAlignment="1">
      <alignment vertical="justify" wrapText="1"/>
    </xf>
    <xf numFmtId="0" fontId="22" fillId="0" borderId="0" xfId="6" applyFont="1" applyAlignment="1">
      <alignment vertical="justify" wrapText="1"/>
    </xf>
    <xf numFmtId="0" fontId="22" fillId="0" borderId="0" xfId="6" applyFont="1"/>
    <xf numFmtId="0" fontId="10" fillId="0" borderId="0" xfId="6" applyFont="1" applyAlignment="1">
      <alignment horizontal="centerContinuous"/>
    </xf>
    <xf numFmtId="164" fontId="4" fillId="9" borderId="4" xfId="6" applyNumberFormat="1" applyFill="1" applyBorder="1"/>
    <xf numFmtId="167" fontId="0" fillId="6" borderId="2" xfId="0" applyNumberFormat="1" applyFill="1" applyBorder="1" applyProtection="1">
      <protection locked="0"/>
    </xf>
    <xf numFmtId="167" fontId="0" fillId="6" borderId="4" xfId="0" applyNumberFormat="1" applyFill="1" applyBorder="1" applyProtection="1">
      <protection locked="0"/>
    </xf>
    <xf numFmtId="167" fontId="0" fillId="12" borderId="2" xfId="0" applyNumberFormat="1" applyFill="1" applyBorder="1"/>
    <xf numFmtId="167" fontId="0" fillId="0" borderId="0" xfId="0" applyNumberFormat="1"/>
    <xf numFmtId="0" fontId="4" fillId="12" borderId="2" xfId="6" applyFill="1" applyBorder="1"/>
    <xf numFmtId="167" fontId="0" fillId="0" borderId="5" xfId="0" applyNumberFormat="1" applyBorder="1"/>
    <xf numFmtId="167" fontId="4" fillId="0" borderId="5" xfId="6" applyNumberFormat="1" applyBorder="1"/>
    <xf numFmtId="167" fontId="0" fillId="12" borderId="2" xfId="0" applyNumberFormat="1" applyFill="1" applyBorder="1" applyProtection="1">
      <protection locked="0"/>
    </xf>
    <xf numFmtId="167" fontId="0" fillId="12" borderId="4" xfId="0" applyNumberFormat="1" applyFill="1" applyBorder="1" applyProtection="1">
      <protection locked="0"/>
    </xf>
    <xf numFmtId="0" fontId="4" fillId="12" borderId="0" xfId="6" applyFill="1"/>
    <xf numFmtId="167" fontId="4" fillId="12" borderId="2" xfId="6" applyNumberFormat="1" applyFill="1" applyBorder="1"/>
    <xf numFmtId="167" fontId="4" fillId="0" borderId="12" xfId="6" applyNumberFormat="1" applyBorder="1"/>
    <xf numFmtId="167" fontId="4" fillId="12" borderId="2" xfId="6" applyNumberFormat="1" applyFill="1" applyBorder="1" applyProtection="1">
      <protection locked="0"/>
    </xf>
    <xf numFmtId="167" fontId="4" fillId="4" borderId="2" xfId="6" applyNumberFormat="1" applyFill="1" applyBorder="1" applyProtection="1">
      <protection locked="0"/>
    </xf>
    <xf numFmtId="167" fontId="0" fillId="6" borderId="2" xfId="0" applyNumberFormat="1" applyFill="1" applyBorder="1"/>
    <xf numFmtId="49" fontId="4" fillId="6" borderId="13" xfId="6" applyNumberFormat="1" applyFill="1" applyBorder="1" applyProtection="1">
      <protection locked="0"/>
    </xf>
    <xf numFmtId="167" fontId="4" fillId="11" borderId="14" xfId="6" applyNumberFormat="1" applyFill="1" applyBorder="1"/>
    <xf numFmtId="0" fontId="4" fillId="11" borderId="0" xfId="6" applyFill="1"/>
    <xf numFmtId="0" fontId="4" fillId="6" borderId="2" xfId="6" applyFill="1" applyBorder="1" applyProtection="1">
      <protection locked="0"/>
    </xf>
    <xf numFmtId="167" fontId="4" fillId="6" borderId="14" xfId="6" applyNumberFormat="1" applyFill="1" applyBorder="1" applyProtection="1">
      <protection locked="0"/>
    </xf>
    <xf numFmtId="167" fontId="0" fillId="4" borderId="2" xfId="0" applyNumberFormat="1" applyFill="1" applyBorder="1"/>
    <xf numFmtId="164" fontId="4" fillId="4" borderId="2" xfId="6" applyNumberFormat="1" applyFill="1" applyBorder="1"/>
    <xf numFmtId="0" fontId="4" fillId="0" borderId="1" xfId="6" applyBorder="1" applyAlignment="1">
      <alignment horizontal="left"/>
    </xf>
    <xf numFmtId="0" fontId="10" fillId="0" borderId="1" xfId="6" applyFont="1" applyBorder="1"/>
    <xf numFmtId="0" fontId="4" fillId="0" borderId="1" xfId="6" applyBorder="1"/>
    <xf numFmtId="10" fontId="0" fillId="6" borderId="2" xfId="0" applyNumberFormat="1" applyFill="1" applyBorder="1" applyProtection="1">
      <protection locked="0"/>
    </xf>
    <xf numFmtId="6" fontId="4" fillId="12" borderId="2" xfId="6" applyNumberFormat="1" applyFill="1" applyBorder="1"/>
    <xf numFmtId="167" fontId="15" fillId="12" borderId="2" xfId="0" applyNumberFormat="1" applyFont="1" applyFill="1" applyBorder="1"/>
    <xf numFmtId="167" fontId="4" fillId="0" borderId="7" xfId="6" applyNumberFormat="1" applyBorder="1"/>
    <xf numFmtId="164" fontId="4" fillId="10" borderId="16" xfId="6" applyNumberFormat="1" applyFill="1" applyBorder="1"/>
    <xf numFmtId="10" fontId="1" fillId="10" borderId="2" xfId="7" applyNumberFormat="1" applyFont="1" applyFill="1" applyBorder="1" applyProtection="1"/>
    <xf numFmtId="49" fontId="23" fillId="4" borderId="5" xfId="6" applyNumberFormat="1" applyFont="1" applyFill="1" applyBorder="1" applyAlignment="1" applyProtection="1">
      <alignment shrinkToFit="1"/>
      <protection locked="0"/>
    </xf>
    <xf numFmtId="0" fontId="4" fillId="4" borderId="5" xfId="6" applyFill="1" applyBorder="1" applyAlignment="1" applyProtection="1">
      <alignment horizontal="left" shrinkToFit="1"/>
      <protection locked="0"/>
    </xf>
    <xf numFmtId="3" fontId="4" fillId="4" borderId="5" xfId="6" applyNumberFormat="1" applyFill="1" applyBorder="1" applyAlignment="1" applyProtection="1">
      <alignment horizontal="left" shrinkToFit="1"/>
      <protection locked="0"/>
    </xf>
    <xf numFmtId="49" fontId="14" fillId="4" borderId="5" xfId="19" applyNumberFormat="1" applyFill="1" applyBorder="1" applyAlignment="1" applyProtection="1">
      <alignment shrinkToFit="1"/>
      <protection locked="0"/>
    </xf>
    <xf numFmtId="167" fontId="4" fillId="0" borderId="2" xfId="6" applyNumberFormat="1" applyBorder="1"/>
    <xf numFmtId="167" fontId="4" fillId="11" borderId="17" xfId="6" applyNumberFormat="1" applyFill="1" applyBorder="1"/>
    <xf numFmtId="169" fontId="4" fillId="4" borderId="2" xfId="11" applyNumberFormat="1" applyFont="1" applyFill="1" applyBorder="1"/>
    <xf numFmtId="0" fontId="4" fillId="13" borderId="2" xfId="6" applyFill="1" applyBorder="1"/>
    <xf numFmtId="170" fontId="4" fillId="10" borderId="2" xfId="6" applyNumberFormat="1" applyFill="1" applyBorder="1"/>
    <xf numFmtId="167" fontId="4" fillId="13" borderId="4" xfId="6" applyNumberFormat="1" applyFill="1" applyBorder="1" applyProtection="1">
      <protection locked="0"/>
    </xf>
    <xf numFmtId="167" fontId="4" fillId="13" borderId="13" xfId="6" applyNumberFormat="1" applyFill="1" applyBorder="1" applyProtection="1">
      <protection locked="0"/>
    </xf>
    <xf numFmtId="164" fontId="4" fillId="13" borderId="2" xfId="6" applyNumberFormat="1" applyFill="1" applyBorder="1"/>
    <xf numFmtId="171" fontId="4" fillId="6" borderId="2" xfId="6" applyNumberFormat="1" applyFill="1" applyBorder="1" applyProtection="1">
      <protection locked="0"/>
    </xf>
    <xf numFmtId="164" fontId="4" fillId="6" borderId="2" xfId="6" applyNumberFormat="1" applyFill="1" applyBorder="1" applyProtection="1">
      <protection locked="0"/>
    </xf>
    <xf numFmtId="0" fontId="10" fillId="3" borderId="0" xfId="6" applyFont="1" applyFill="1"/>
    <xf numFmtId="0" fontId="4" fillId="4" borderId="5" xfId="6" quotePrefix="1" applyFill="1" applyBorder="1" applyAlignment="1" applyProtection="1">
      <alignment shrinkToFit="1"/>
      <protection locked="0"/>
    </xf>
    <xf numFmtId="3" fontId="4" fillId="4" borderId="5" xfId="6" quotePrefix="1" applyNumberFormat="1" applyFill="1" applyBorder="1" applyAlignment="1" applyProtection="1">
      <alignment shrinkToFit="1"/>
      <protection locked="0"/>
    </xf>
    <xf numFmtId="49" fontId="25" fillId="4" borderId="5" xfId="19" applyNumberFormat="1" applyFont="1" applyFill="1" applyBorder="1" applyAlignment="1" applyProtection="1">
      <alignment shrinkToFit="1"/>
      <protection locked="0"/>
    </xf>
    <xf numFmtId="3" fontId="4" fillId="4" borderId="2" xfId="6" applyNumberFormat="1" applyFill="1" applyBorder="1"/>
    <xf numFmtId="3" fontId="4" fillId="6" borderId="2" xfId="6" applyNumberFormat="1" applyFill="1" applyBorder="1" applyProtection="1">
      <protection locked="0"/>
    </xf>
    <xf numFmtId="10" fontId="0" fillId="10" borderId="2" xfId="7" applyNumberFormat="1" applyFont="1" applyFill="1" applyBorder="1" applyProtection="1"/>
    <xf numFmtId="49" fontId="22" fillId="6" borderId="4" xfId="6" applyNumberFormat="1" applyFont="1" applyFill="1" applyBorder="1" applyProtection="1">
      <protection locked="0"/>
    </xf>
    <xf numFmtId="49" fontId="22" fillId="6" borderId="14" xfId="6" applyNumberFormat="1" applyFont="1" applyFill="1" applyBorder="1" applyProtection="1">
      <protection locked="0"/>
    </xf>
    <xf numFmtId="10" fontId="4" fillId="14" borderId="2" xfId="6" applyNumberFormat="1" applyFill="1" applyBorder="1" applyProtection="1">
      <protection locked="0"/>
    </xf>
    <xf numFmtId="164" fontId="0" fillId="0" borderId="0" xfId="0" applyNumberFormat="1"/>
    <xf numFmtId="167" fontId="4" fillId="4" borderId="2" xfId="6" applyNumberFormat="1" applyFill="1" applyBorder="1"/>
    <xf numFmtId="164" fontId="4" fillId="15" borderId="2" xfId="6" applyNumberFormat="1" applyFill="1" applyBorder="1"/>
    <xf numFmtId="164" fontId="4" fillId="15" borderId="8" xfId="6" applyNumberFormat="1" applyFill="1" applyBorder="1"/>
    <xf numFmtId="164" fontId="4" fillId="15" borderId="16" xfId="6" applyNumberFormat="1" applyFill="1" applyBorder="1"/>
    <xf numFmtId="49" fontId="4" fillId="4" borderId="5" xfId="6" applyNumberFormat="1" applyFill="1" applyBorder="1" applyAlignment="1" applyProtection="1">
      <alignment horizontal="left" shrinkToFit="1"/>
      <protection locked="0"/>
    </xf>
    <xf numFmtId="168" fontId="4" fillId="4" borderId="5" xfId="6" applyNumberFormat="1" applyFill="1" applyBorder="1" applyAlignment="1" applyProtection="1">
      <alignment horizontal="left" shrinkToFit="1"/>
      <protection locked="0"/>
    </xf>
    <xf numFmtId="164" fontId="4" fillId="6" borderId="4" xfId="6" applyNumberFormat="1" applyFill="1" applyBorder="1" applyProtection="1">
      <protection locked="0"/>
    </xf>
    <xf numFmtId="3" fontId="4" fillId="4" borderId="5" xfId="6" applyNumberFormat="1" applyFill="1" applyBorder="1" applyProtection="1">
      <protection locked="0"/>
    </xf>
    <xf numFmtId="0" fontId="4" fillId="5" borderId="5" xfId="0" applyFont="1" applyFill="1" applyBorder="1" applyAlignment="1">
      <alignment horizontal="left"/>
    </xf>
    <xf numFmtId="0" fontId="4" fillId="4" borderId="0" xfId="6" applyFill="1" applyAlignment="1">
      <alignment horizontal="left"/>
    </xf>
    <xf numFmtId="0" fontId="4" fillId="5" borderId="5" xfId="0" applyFont="1" applyFill="1" applyBorder="1"/>
    <xf numFmtId="0" fontId="4" fillId="5" borderId="1" xfId="0" applyFont="1" applyFill="1" applyBorder="1"/>
    <xf numFmtId="172" fontId="4" fillId="6" borderId="2" xfId="6" applyNumberFormat="1" applyFill="1" applyBorder="1" applyProtection="1">
      <protection locked="0"/>
    </xf>
    <xf numFmtId="172" fontId="4" fillId="6" borderId="4" xfId="6" applyNumberFormat="1" applyFill="1" applyBorder="1" applyProtection="1">
      <protection locked="0"/>
    </xf>
    <xf numFmtId="172" fontId="4" fillId="10" borderId="2" xfId="6" applyNumberFormat="1" applyFill="1" applyBorder="1"/>
    <xf numFmtId="172" fontId="4" fillId="0" borderId="0" xfId="6" applyNumberFormat="1"/>
    <xf numFmtId="172" fontId="4" fillId="0" borderId="2" xfId="6" applyNumberFormat="1" applyBorder="1"/>
    <xf numFmtId="164" fontId="4" fillId="4" borderId="2" xfId="6" applyNumberFormat="1" applyFill="1" applyBorder="1" applyProtection="1">
      <protection locked="0"/>
    </xf>
    <xf numFmtId="164" fontId="4" fillId="4" borderId="4" xfId="6" applyNumberFormat="1" applyFill="1" applyBorder="1" applyProtection="1">
      <protection locked="0"/>
    </xf>
    <xf numFmtId="172" fontId="4" fillId="4" borderId="2" xfId="6" applyNumberFormat="1" applyFill="1" applyBorder="1"/>
    <xf numFmtId="172" fontId="4" fillId="6" borderId="8" xfId="6" applyNumberFormat="1" applyFill="1" applyBorder="1" applyProtection="1">
      <protection locked="0"/>
    </xf>
    <xf numFmtId="172" fontId="4" fillId="6" borderId="13" xfId="6" applyNumberFormat="1" applyFill="1" applyBorder="1" applyProtection="1">
      <protection locked="0"/>
    </xf>
    <xf numFmtId="172" fontId="4" fillId="11" borderId="14" xfId="6" applyNumberFormat="1" applyFill="1" applyBorder="1"/>
    <xf numFmtId="172" fontId="4" fillId="11" borderId="0" xfId="6" applyNumberFormat="1" applyFill="1"/>
    <xf numFmtId="172" fontId="4" fillId="9" borderId="4" xfId="6" applyNumberFormat="1" applyFill="1" applyBorder="1" applyProtection="1">
      <protection locked="0"/>
    </xf>
    <xf numFmtId="172" fontId="4" fillId="4" borderId="4" xfId="6" applyNumberFormat="1" applyFill="1" applyBorder="1" applyProtection="1">
      <protection locked="0"/>
    </xf>
    <xf numFmtId="172" fontId="4" fillId="11" borderId="2" xfId="6" applyNumberFormat="1" applyFill="1" applyBorder="1"/>
    <xf numFmtId="172" fontId="4" fillId="6" borderId="10" xfId="6" applyNumberFormat="1" applyFill="1" applyBorder="1" applyProtection="1">
      <protection locked="0"/>
    </xf>
    <xf numFmtId="172" fontId="4" fillId="6" borderId="14" xfId="6" applyNumberFormat="1" applyFill="1" applyBorder="1" applyProtection="1">
      <protection locked="0"/>
    </xf>
    <xf numFmtId="173" fontId="4" fillId="6" borderId="2" xfId="6" applyNumberFormat="1" applyFill="1" applyBorder="1" applyProtection="1">
      <protection locked="0"/>
    </xf>
    <xf numFmtId="49" fontId="14" fillId="4" borderId="5" xfId="19" applyNumberFormat="1" applyFill="1" applyBorder="1" applyAlignment="1" applyProtection="1">
      <alignment horizontal="left" shrinkToFit="1"/>
      <protection locked="0"/>
    </xf>
    <xf numFmtId="173" fontId="4" fillId="4" borderId="2" xfId="11" applyNumberFormat="1" applyFont="1" applyFill="1" applyBorder="1"/>
    <xf numFmtId="173" fontId="4" fillId="6" borderId="2" xfId="11" applyNumberFormat="1" applyFont="1" applyFill="1" applyBorder="1" applyProtection="1">
      <protection locked="0"/>
    </xf>
    <xf numFmtId="173" fontId="4" fillId="6" borderId="4" xfId="11" applyNumberFormat="1" applyFont="1" applyFill="1" applyBorder="1" applyProtection="1">
      <protection locked="0"/>
    </xf>
    <xf numFmtId="173" fontId="4" fillId="6" borderId="4" xfId="6" applyNumberFormat="1" applyFill="1" applyBorder="1" applyProtection="1">
      <protection locked="0"/>
    </xf>
    <xf numFmtId="164" fontId="4" fillId="6" borderId="8" xfId="6" applyNumberFormat="1" applyFill="1" applyBorder="1" applyProtection="1">
      <protection locked="0"/>
    </xf>
    <xf numFmtId="164" fontId="4" fillId="6" borderId="10" xfId="6" applyNumberFormat="1" applyFill="1" applyBorder="1" applyProtection="1">
      <protection locked="0"/>
    </xf>
    <xf numFmtId="167" fontId="12" fillId="3" borderId="0" xfId="6" applyNumberFormat="1" applyFont="1" applyFill="1" applyProtection="1">
      <protection locked="0"/>
    </xf>
    <xf numFmtId="7" fontId="4" fillId="4" borderId="2" xfId="6" applyNumberFormat="1" applyFill="1" applyBorder="1"/>
    <xf numFmtId="49" fontId="4" fillId="4" borderId="5" xfId="6" applyNumberFormat="1" applyFill="1" applyBorder="1" applyProtection="1">
      <protection locked="0"/>
    </xf>
    <xf numFmtId="49" fontId="26" fillId="4" borderId="5" xfId="6" applyNumberFormat="1" applyFont="1" applyFill="1" applyBorder="1" applyAlignment="1" applyProtection="1">
      <alignment shrinkToFit="1"/>
      <protection locked="0"/>
    </xf>
    <xf numFmtId="0" fontId="4" fillId="4" borderId="5" xfId="6" applyFill="1" applyBorder="1" applyAlignment="1" applyProtection="1">
      <alignment horizontal="left"/>
      <protection locked="0"/>
    </xf>
    <xf numFmtId="0" fontId="26" fillId="4" borderId="5" xfId="6" applyFont="1" applyFill="1" applyBorder="1" applyAlignment="1" applyProtection="1">
      <alignment shrinkToFit="1"/>
      <protection locked="0"/>
    </xf>
    <xf numFmtId="3" fontId="4" fillId="4" borderId="5" xfId="6" applyNumberFormat="1" applyFill="1" applyBorder="1" applyAlignment="1" applyProtection="1">
      <alignment horizontal="left"/>
      <protection locked="0"/>
    </xf>
    <xf numFmtId="3" fontId="26" fillId="4" borderId="5" xfId="6" applyNumberFormat="1" applyFont="1" applyFill="1" applyBorder="1" applyAlignment="1" applyProtection="1">
      <alignment shrinkToFit="1"/>
      <protection locked="0"/>
    </xf>
    <xf numFmtId="0" fontId="26" fillId="4" borderId="0" xfId="6" applyFont="1" applyFill="1"/>
    <xf numFmtId="168" fontId="4" fillId="4" borderId="5" xfId="6" applyNumberFormat="1" applyFill="1" applyBorder="1" applyProtection="1">
      <protection locked="0"/>
    </xf>
    <xf numFmtId="168" fontId="26" fillId="4" borderId="5" xfId="6" applyNumberFormat="1" applyFont="1" applyFill="1" applyBorder="1" applyAlignment="1" applyProtection="1">
      <alignment shrinkToFit="1"/>
      <protection locked="0"/>
    </xf>
    <xf numFmtId="49" fontId="24" fillId="4" borderId="5" xfId="19" applyNumberFormat="1" applyFont="1" applyFill="1" applyBorder="1" applyProtection="1">
      <protection locked="0"/>
    </xf>
    <xf numFmtId="0" fontId="3" fillId="0" borderId="0" xfId="0" applyFont="1"/>
    <xf numFmtId="164" fontId="10" fillId="10" borderId="2" xfId="6" applyNumberFormat="1" applyFont="1" applyFill="1" applyBorder="1"/>
    <xf numFmtId="49" fontId="11" fillId="4" borderId="2" xfId="6" applyNumberFormat="1" applyFont="1" applyFill="1" applyBorder="1" applyProtection="1">
      <protection locked="0"/>
    </xf>
    <xf numFmtId="167" fontId="10" fillId="0" borderId="2" xfId="6" applyNumberFormat="1" applyFont="1" applyBorder="1"/>
    <xf numFmtId="167" fontId="10" fillId="11" borderId="17" xfId="6" applyNumberFormat="1" applyFont="1" applyFill="1" applyBorder="1"/>
    <xf numFmtId="0" fontId="10" fillId="0" borderId="12" xfId="6" applyFont="1" applyBorder="1"/>
    <xf numFmtId="49" fontId="4" fillId="4" borderId="2" xfId="6" applyNumberFormat="1" applyFill="1" applyBorder="1" applyProtection="1">
      <protection locked="0"/>
    </xf>
    <xf numFmtId="0" fontId="10" fillId="0" borderId="7" xfId="6" applyFont="1" applyBorder="1"/>
    <xf numFmtId="167" fontId="10" fillId="11" borderId="0" xfId="6" applyNumberFormat="1" applyFont="1" applyFill="1"/>
    <xf numFmtId="167" fontId="4" fillId="0" borderId="0" xfId="6" applyNumberFormat="1" applyProtection="1">
      <protection locked="0"/>
    </xf>
    <xf numFmtId="164" fontId="10" fillId="12" borderId="2" xfId="6" applyNumberFormat="1" applyFont="1" applyFill="1" applyBorder="1"/>
    <xf numFmtId="164" fontId="10" fillId="12" borderId="4" xfId="6" applyNumberFormat="1" applyFont="1" applyFill="1" applyBorder="1"/>
    <xf numFmtId="167" fontId="10" fillId="11" borderId="2" xfId="6" applyNumberFormat="1" applyFont="1" applyFill="1" applyBorder="1"/>
    <xf numFmtId="167" fontId="27" fillId="12" borderId="2" xfId="6" applyNumberFormat="1" applyFont="1" applyFill="1" applyBorder="1"/>
    <xf numFmtId="167" fontId="4" fillId="4" borderId="10" xfId="6" applyNumberFormat="1" applyFill="1" applyBorder="1" applyProtection="1">
      <protection locked="0"/>
    </xf>
    <xf numFmtId="167" fontId="4" fillId="4" borderId="14" xfId="6" applyNumberFormat="1" applyFill="1" applyBorder="1" applyProtection="1">
      <protection locked="0"/>
    </xf>
    <xf numFmtId="49" fontId="4" fillId="0" borderId="0" xfId="6" applyNumberFormat="1" applyProtection="1">
      <protection locked="0"/>
    </xf>
    <xf numFmtId="167" fontId="10" fillId="0" borderId="2" xfId="6" applyNumberFormat="1" applyFont="1" applyBorder="1" applyProtection="1">
      <protection locked="0"/>
    </xf>
    <xf numFmtId="10" fontId="10" fillId="0" borderId="2" xfId="6" applyNumberFormat="1" applyFont="1" applyBorder="1" applyProtection="1">
      <protection locked="0"/>
    </xf>
    <xf numFmtId="167" fontId="10" fillId="3" borderId="0" xfId="6" applyNumberFormat="1" applyFont="1" applyFill="1"/>
    <xf numFmtId="164" fontId="4" fillId="12" borderId="8" xfId="6" applyNumberFormat="1" applyFill="1" applyBorder="1"/>
    <xf numFmtId="164" fontId="10" fillId="10" borderId="8" xfId="6" applyNumberFormat="1" applyFont="1" applyFill="1" applyBorder="1"/>
    <xf numFmtId="164" fontId="4" fillId="12" borderId="2" xfId="6" applyNumberFormat="1" applyFill="1" applyBorder="1"/>
    <xf numFmtId="167" fontId="4" fillId="12" borderId="8" xfId="6" applyNumberFormat="1" applyFill="1" applyBorder="1"/>
    <xf numFmtId="164" fontId="10" fillId="10" borderId="16" xfId="6" applyNumberFormat="1" applyFont="1" applyFill="1" applyBorder="1"/>
    <xf numFmtId="10" fontId="3" fillId="10" borderId="2" xfId="7" applyNumberFormat="1" applyFont="1" applyFill="1" applyBorder="1" applyProtection="1"/>
    <xf numFmtId="49" fontId="20" fillId="4" borderId="5" xfId="6" applyNumberFormat="1" applyFont="1" applyFill="1" applyBorder="1" applyAlignment="1" applyProtection="1">
      <alignment shrinkToFit="1"/>
      <protection locked="0"/>
    </xf>
    <xf numFmtId="49" fontId="20" fillId="4" borderId="5" xfId="6" applyNumberFormat="1" applyFont="1" applyFill="1" applyBorder="1" applyAlignment="1" applyProtection="1">
      <alignment horizontal="left" shrinkToFit="1"/>
      <protection locked="0"/>
    </xf>
    <xf numFmtId="49" fontId="20" fillId="4" borderId="0" xfId="6" applyNumberFormat="1" applyFont="1" applyFill="1"/>
    <xf numFmtId="164" fontId="4" fillId="0" borderId="3" xfId="6" applyNumberFormat="1" applyBorder="1" applyProtection="1">
      <protection locked="0"/>
    </xf>
    <xf numFmtId="164" fontId="4" fillId="0" borderId="0" xfId="6" applyNumberFormat="1" applyProtection="1">
      <protection locked="0"/>
    </xf>
    <xf numFmtId="164" fontId="15" fillId="0" borderId="0" xfId="0" applyNumberFormat="1" applyFont="1"/>
    <xf numFmtId="166" fontId="4" fillId="6" borderId="2" xfId="12" applyNumberFormat="1" applyFont="1" applyFill="1" applyBorder="1" applyProtection="1">
      <protection locked="0"/>
    </xf>
    <xf numFmtId="166" fontId="4" fillId="6" borderId="4" xfId="12" applyNumberFormat="1" applyFont="1" applyFill="1" applyBorder="1" applyProtection="1">
      <protection locked="0"/>
    </xf>
    <xf numFmtId="166" fontId="4" fillId="0" borderId="3" xfId="12" applyNumberFormat="1" applyFont="1" applyFill="1" applyBorder="1" applyProtection="1">
      <protection locked="0"/>
    </xf>
    <xf numFmtId="166" fontId="4" fillId="0" borderId="0" xfId="12" applyNumberFormat="1" applyFont="1" applyFill="1" applyBorder="1" applyProtection="1">
      <protection locked="0"/>
    </xf>
    <xf numFmtId="166" fontId="4" fillId="4" borderId="2" xfId="12" applyNumberFormat="1" applyFont="1" applyFill="1" applyBorder="1" applyProtection="1">
      <protection locked="0"/>
    </xf>
    <xf numFmtId="166" fontId="4" fillId="4" borderId="4" xfId="12" applyNumberFormat="1" applyFont="1" applyFill="1" applyBorder="1" applyProtection="1">
      <protection locked="0"/>
    </xf>
    <xf numFmtId="166" fontId="15" fillId="0" borderId="0" xfId="0" applyNumberFormat="1" applyFont="1"/>
    <xf numFmtId="166" fontId="4" fillId="4" borderId="2" xfId="12" applyNumberFormat="1" applyFont="1" applyFill="1" applyBorder="1"/>
    <xf numFmtId="166" fontId="4" fillId="10" borderId="2" xfId="12" applyNumberFormat="1" applyFont="1" applyFill="1" applyBorder="1"/>
    <xf numFmtId="166" fontId="15" fillId="0" borderId="0" xfId="12" applyNumberFormat="1" applyFont="1" applyFill="1" applyBorder="1"/>
    <xf numFmtId="166" fontId="4" fillId="6" borderId="8" xfId="12" applyNumberFormat="1" applyFont="1" applyFill="1" applyBorder="1" applyProtection="1">
      <protection locked="0"/>
    </xf>
    <xf numFmtId="166" fontId="4" fillId="6" borderId="13" xfId="12" applyNumberFormat="1" applyFont="1" applyFill="1" applyBorder="1" applyProtection="1">
      <protection locked="0"/>
    </xf>
    <xf numFmtId="166" fontId="4" fillId="10" borderId="4" xfId="12" applyNumberFormat="1" applyFont="1" applyFill="1" applyBorder="1" applyProtection="1"/>
    <xf numFmtId="166" fontId="4" fillId="10" borderId="2" xfId="12" applyNumberFormat="1" applyFont="1" applyFill="1" applyBorder="1" applyProtection="1"/>
    <xf numFmtId="166" fontId="4" fillId="9" borderId="4" xfId="12" applyNumberFormat="1" applyFont="1" applyFill="1" applyBorder="1" applyProtection="1">
      <protection locked="0"/>
    </xf>
    <xf numFmtId="166" fontId="15" fillId="0" borderId="0" xfId="12" applyNumberFormat="1" applyFont="1"/>
    <xf numFmtId="166" fontId="4" fillId="0" borderId="0" xfId="12" applyNumberFormat="1" applyFont="1"/>
    <xf numFmtId="166" fontId="4" fillId="11" borderId="2" xfId="12" applyNumberFormat="1" applyFont="1" applyFill="1" applyBorder="1"/>
    <xf numFmtId="166" fontId="4" fillId="9" borderId="2" xfId="12" applyNumberFormat="1" applyFont="1" applyFill="1" applyBorder="1" applyProtection="1"/>
    <xf numFmtId="166" fontId="4" fillId="6" borderId="10" xfId="12" applyNumberFormat="1" applyFont="1" applyFill="1" applyBorder="1" applyProtection="1">
      <protection locked="0"/>
    </xf>
    <xf numFmtId="166" fontId="4" fillId="6" borderId="14" xfId="12" applyNumberFormat="1" applyFont="1" applyFill="1" applyBorder="1" applyProtection="1">
      <protection locked="0"/>
    </xf>
    <xf numFmtId="0" fontId="4" fillId="0" borderId="1" xfId="6" applyBorder="1" applyAlignment="1">
      <alignment horizontal="right"/>
    </xf>
    <xf numFmtId="174" fontId="4" fillId="10" borderId="2" xfId="12" applyNumberFormat="1" applyFont="1" applyFill="1" applyBorder="1"/>
    <xf numFmtId="166" fontId="4" fillId="10" borderId="8" xfId="12" applyNumberFormat="1" applyFont="1" applyFill="1" applyBorder="1"/>
    <xf numFmtId="166" fontId="4" fillId="9" borderId="8" xfId="12" applyNumberFormat="1" applyFont="1" applyFill="1" applyBorder="1" applyAlignment="1">
      <alignment horizontal="right"/>
    </xf>
    <xf numFmtId="166" fontId="4" fillId="0" borderId="7" xfId="12" applyNumberFormat="1" applyFont="1" applyBorder="1"/>
    <xf numFmtId="166" fontId="4" fillId="10" borderId="16" xfId="12" applyNumberFormat="1" applyFont="1" applyFill="1" applyBorder="1"/>
    <xf numFmtId="10" fontId="15" fillId="10" borderId="2" xfId="7" applyNumberFormat="1" applyFont="1" applyFill="1" applyBorder="1" applyProtection="1"/>
    <xf numFmtId="166" fontId="4" fillId="0" borderId="0" xfId="6" applyNumberFormat="1"/>
    <xf numFmtId="164" fontId="0" fillId="0" borderId="3" xfId="0" applyNumberFormat="1" applyBorder="1"/>
    <xf numFmtId="8" fontId="12" fillId="0" borderId="0" xfId="6" applyNumberFormat="1" applyFont="1"/>
    <xf numFmtId="0" fontId="12" fillId="0" borderId="0" xfId="6" applyFont="1"/>
    <xf numFmtId="3" fontId="4" fillId="5" borderId="1" xfId="0" applyNumberFormat="1" applyFont="1" applyFill="1" applyBorder="1" applyAlignment="1">
      <alignment horizontal="left"/>
    </xf>
    <xf numFmtId="0" fontId="4" fillId="5" borderId="1" xfId="0" applyFont="1" applyFill="1" applyBorder="1" applyAlignment="1">
      <alignment horizontal="left"/>
    </xf>
    <xf numFmtId="0" fontId="4" fillId="5" borderId="0" xfId="0" applyFont="1" applyFill="1" applyAlignment="1">
      <alignment horizontal="left"/>
    </xf>
    <xf numFmtId="172" fontId="4" fillId="9" borderId="4" xfId="6" applyNumberFormat="1" applyFill="1" applyBorder="1"/>
    <xf numFmtId="172" fontId="4" fillId="4" borderId="2" xfId="6" applyNumberFormat="1" applyFill="1" applyBorder="1" applyProtection="1">
      <protection locked="0"/>
    </xf>
    <xf numFmtId="172" fontId="4" fillId="11" borderId="0" xfId="6" applyNumberFormat="1" applyFill="1" applyProtection="1">
      <protection locked="0"/>
    </xf>
    <xf numFmtId="172" fontId="4" fillId="10" borderId="4" xfId="6" applyNumberFormat="1" applyFill="1" applyBorder="1"/>
    <xf numFmtId="0" fontId="4" fillId="4" borderId="5" xfId="6" applyFill="1" applyBorder="1" applyAlignment="1" applyProtection="1">
      <alignment horizontal="center" shrinkToFit="1"/>
      <protection locked="0"/>
    </xf>
    <xf numFmtId="3" fontId="4" fillId="4" borderId="5" xfId="6" applyNumberFormat="1" applyFill="1" applyBorder="1" applyAlignment="1" applyProtection="1">
      <alignment horizontal="center" shrinkToFit="1"/>
      <protection locked="0"/>
    </xf>
    <xf numFmtId="164" fontId="4" fillId="9" borderId="4" xfId="6" applyNumberFormat="1" applyFill="1" applyBorder="1" applyProtection="1">
      <protection locked="0"/>
    </xf>
    <xf numFmtId="164" fontId="4" fillId="6" borderId="14" xfId="6" applyNumberFormat="1" applyFill="1" applyBorder="1" applyProtection="1">
      <protection locked="0"/>
    </xf>
    <xf numFmtId="164" fontId="4" fillId="5" borderId="2" xfId="0" applyNumberFormat="1" applyFont="1" applyFill="1" applyBorder="1"/>
    <xf numFmtId="5" fontId="4" fillId="4" borderId="2" xfId="6" applyNumberFormat="1" applyFill="1" applyBorder="1"/>
    <xf numFmtId="5" fontId="4" fillId="6" borderId="2" xfId="6" applyNumberFormat="1" applyFill="1" applyBorder="1" applyProtection="1">
      <protection locked="0"/>
    </xf>
    <xf numFmtId="5" fontId="4" fillId="6" borderId="4" xfId="6" applyNumberFormat="1" applyFill="1" applyBorder="1" applyProtection="1">
      <protection locked="0"/>
    </xf>
    <xf numFmtId="165" fontId="4" fillId="6" borderId="2" xfId="1" applyNumberFormat="1" applyFont="1" applyFill="1" applyBorder="1" applyProtection="1">
      <protection locked="0"/>
    </xf>
    <xf numFmtId="9" fontId="4" fillId="6" borderId="2" xfId="1" applyFont="1" applyFill="1" applyBorder="1" applyProtection="1">
      <protection locked="0"/>
    </xf>
    <xf numFmtId="49" fontId="28" fillId="4" borderId="5" xfId="6" applyNumberFormat="1" applyFont="1" applyFill="1" applyBorder="1" applyAlignment="1" applyProtection="1">
      <alignment shrinkToFit="1"/>
      <protection locked="0"/>
    </xf>
    <xf numFmtId="173" fontId="4" fillId="10" borderId="2" xfId="6" applyNumberFormat="1" applyFill="1" applyBorder="1"/>
    <xf numFmtId="173" fontId="4" fillId="0" borderId="0" xfId="6" applyNumberFormat="1"/>
    <xf numFmtId="0" fontId="16" fillId="0" borderId="0" xfId="6" applyFont="1" applyAlignment="1">
      <alignment horizontal="centerContinuous"/>
    </xf>
    <xf numFmtId="49" fontId="4" fillId="6" borderId="5" xfId="6" applyNumberFormat="1" applyFill="1" applyBorder="1" applyAlignment="1" applyProtection="1">
      <alignment horizontal="left"/>
      <protection locked="0"/>
    </xf>
    <xf numFmtId="49" fontId="4" fillId="11" borderId="0" xfId="6" applyNumberFormat="1" applyFill="1" applyProtection="1">
      <protection locked="0"/>
    </xf>
    <xf numFmtId="0" fontId="4" fillId="6" borderId="5" xfId="6" applyFill="1" applyBorder="1" applyProtection="1">
      <protection locked="0"/>
    </xf>
    <xf numFmtId="0" fontId="4" fillId="11" borderId="0" xfId="6" applyFill="1" applyProtection="1">
      <protection locked="0"/>
    </xf>
    <xf numFmtId="3" fontId="4" fillId="6" borderId="5" xfId="6" applyNumberFormat="1" applyFill="1" applyBorder="1" applyProtection="1">
      <protection locked="0"/>
    </xf>
    <xf numFmtId="3" fontId="4" fillId="11" borderId="0" xfId="6" applyNumberFormat="1" applyFill="1" applyProtection="1">
      <protection locked="0"/>
    </xf>
    <xf numFmtId="0" fontId="4" fillId="6" borderId="0" xfId="6" applyFill="1"/>
    <xf numFmtId="168" fontId="4" fillId="6" borderId="5" xfId="6" applyNumberFormat="1" applyFill="1" applyBorder="1" applyProtection="1">
      <protection locked="0"/>
    </xf>
    <xf numFmtId="168" fontId="4" fillId="11" borderId="0" xfId="6" applyNumberFormat="1" applyFill="1" applyProtection="1">
      <protection locked="0"/>
    </xf>
    <xf numFmtId="49" fontId="14" fillId="6" borderId="5" xfId="19" applyNumberFormat="1" applyFill="1" applyBorder="1" applyAlignment="1" applyProtection="1">
      <alignment horizontal="left"/>
      <protection locked="0"/>
    </xf>
    <xf numFmtId="167" fontId="4" fillId="16" borderId="4" xfId="6" applyNumberFormat="1" applyFill="1" applyBorder="1"/>
    <xf numFmtId="164" fontId="4" fillId="16" borderId="4" xfId="6" applyNumberFormat="1" applyFill="1" applyBorder="1"/>
    <xf numFmtId="164" fontId="4" fillId="8" borderId="2" xfId="6" applyNumberFormat="1" applyFill="1" applyBorder="1"/>
    <xf numFmtId="0" fontId="4" fillId="6" borderId="2" xfId="6" applyFill="1" applyBorder="1"/>
    <xf numFmtId="0" fontId="4" fillId="6" borderId="4" xfId="6" applyFill="1" applyBorder="1"/>
    <xf numFmtId="0" fontId="29" fillId="0" borderId="0" xfId="6" applyFont="1"/>
    <xf numFmtId="164" fontId="4" fillId="8" borderId="4" xfId="6" applyNumberFormat="1" applyFill="1" applyBorder="1"/>
    <xf numFmtId="167" fontId="4" fillId="16" borderId="4" xfId="6" applyNumberFormat="1" applyFill="1" applyBorder="1" applyProtection="1">
      <protection locked="0"/>
    </xf>
    <xf numFmtId="167" fontId="4" fillId="16" borderId="2" xfId="6" applyNumberFormat="1" applyFill="1" applyBorder="1"/>
    <xf numFmtId="164" fontId="4" fillId="8" borderId="8" xfId="6" applyNumberFormat="1" applyFill="1" applyBorder="1"/>
    <xf numFmtId="167" fontId="4" fillId="16" borderId="8" xfId="6" applyNumberFormat="1" applyFill="1" applyBorder="1"/>
    <xf numFmtId="164" fontId="4" fillId="8" borderId="16" xfId="6" applyNumberFormat="1" applyFill="1" applyBorder="1"/>
    <xf numFmtId="10" fontId="0" fillId="8" borderId="2" xfId="7" applyNumberFormat="1" applyFont="1" applyFill="1" applyBorder="1" applyProtection="1"/>
    <xf numFmtId="167" fontId="15" fillId="4" borderId="2" xfId="0" applyNumberFormat="1" applyFont="1" applyFill="1" applyBorder="1"/>
    <xf numFmtId="0" fontId="15" fillId="4" borderId="2" xfId="0" applyFont="1" applyFill="1" applyBorder="1"/>
    <xf numFmtId="0" fontId="4" fillId="4" borderId="0" xfId="6" applyFill="1" applyAlignment="1">
      <alignment horizontal="center"/>
    </xf>
    <xf numFmtId="49" fontId="28" fillId="4" borderId="5" xfId="6" applyNumberFormat="1" applyFont="1" applyFill="1" applyBorder="1" applyAlignment="1" applyProtection="1">
      <alignment horizontal="center" shrinkToFit="1"/>
      <protection locked="0"/>
    </xf>
    <xf numFmtId="49" fontId="4" fillId="4" borderId="5" xfId="6" applyNumberFormat="1" applyFill="1" applyBorder="1" applyAlignment="1" applyProtection="1">
      <alignment vertical="center"/>
      <protection locked="0"/>
    </xf>
    <xf numFmtId="0" fontId="4" fillId="4" borderId="5" xfId="6" applyFill="1" applyBorder="1" applyAlignment="1" applyProtection="1">
      <alignment horizontal="left" vertical="center"/>
      <protection locked="0"/>
    </xf>
    <xf numFmtId="0" fontId="4" fillId="4" borderId="5" xfId="6" applyFill="1" applyBorder="1" applyAlignment="1" applyProtection="1">
      <alignment vertical="center"/>
      <protection locked="0"/>
    </xf>
    <xf numFmtId="3" fontId="4" fillId="4" borderId="5" xfId="6" applyNumberFormat="1" applyFill="1" applyBorder="1" applyAlignment="1" applyProtection="1">
      <alignment horizontal="left" vertical="center"/>
      <protection locked="0"/>
    </xf>
    <xf numFmtId="3" fontId="4" fillId="4" borderId="5" xfId="6" applyNumberFormat="1" applyFill="1" applyBorder="1" applyAlignment="1" applyProtection="1">
      <alignment vertical="center"/>
      <protection locked="0"/>
    </xf>
    <xf numFmtId="0" fontId="4" fillId="4" borderId="0" xfId="6" applyFill="1" applyAlignment="1">
      <alignment vertical="center"/>
    </xf>
    <xf numFmtId="168" fontId="4" fillId="4" borderId="5" xfId="6" applyNumberFormat="1" applyFill="1" applyBorder="1" applyAlignment="1" applyProtection="1">
      <alignment vertical="center"/>
      <protection locked="0"/>
    </xf>
    <xf numFmtId="49" fontId="14" fillId="4" borderId="5" xfId="19" applyNumberFormat="1" applyFill="1" applyBorder="1" applyAlignment="1" applyProtection="1">
      <alignment vertical="center"/>
      <protection locked="0"/>
    </xf>
    <xf numFmtId="167" fontId="4" fillId="11" borderId="12" xfId="6" applyNumberFormat="1" applyFill="1" applyBorder="1"/>
    <xf numFmtId="0" fontId="4" fillId="0" borderId="0" xfId="6" applyAlignment="1">
      <alignment vertical="center" wrapText="1"/>
    </xf>
    <xf numFmtId="43" fontId="4" fillId="6" borderId="4" xfId="11" applyFont="1" applyFill="1" applyBorder="1" applyProtection="1">
      <protection locked="0"/>
    </xf>
    <xf numFmtId="0" fontId="12" fillId="0" borderId="0" xfId="6" applyFont="1" applyAlignment="1">
      <alignment horizontal="right"/>
    </xf>
    <xf numFmtId="44" fontId="4" fillId="4" borderId="2" xfId="6" applyNumberFormat="1" applyFill="1" applyBorder="1"/>
    <xf numFmtId="44" fontId="4" fillId="6" borderId="2" xfId="6" applyNumberFormat="1" applyFill="1" applyBorder="1" applyProtection="1">
      <protection locked="0"/>
    </xf>
    <xf numFmtId="164" fontId="10" fillId="0" borderId="0" xfId="6" applyNumberFormat="1" applyFont="1"/>
    <xf numFmtId="1" fontId="4" fillId="6" borderId="2" xfId="6" applyNumberFormat="1" applyFill="1" applyBorder="1" applyProtection="1">
      <protection locked="0"/>
    </xf>
    <xf numFmtId="164" fontId="4" fillId="11" borderId="2" xfId="6" applyNumberFormat="1" applyFill="1" applyBorder="1"/>
    <xf numFmtId="173" fontId="4" fillId="6" borderId="8" xfId="11" applyNumberFormat="1" applyFont="1" applyFill="1" applyBorder="1" applyProtection="1">
      <protection locked="0"/>
    </xf>
    <xf numFmtId="44" fontId="4" fillId="0" borderId="0" xfId="12" applyFont="1"/>
    <xf numFmtId="49" fontId="30" fillId="4" borderId="5" xfId="6" applyNumberFormat="1" applyFont="1" applyFill="1" applyBorder="1" applyAlignment="1" applyProtection="1">
      <alignment shrinkToFit="1"/>
      <protection locked="0"/>
    </xf>
    <xf numFmtId="6" fontId="4" fillId="4" borderId="2" xfId="6" applyNumberFormat="1" applyFill="1" applyBorder="1"/>
    <xf numFmtId="10" fontId="4" fillId="5" borderId="2" xfId="0" applyNumberFormat="1" applyFont="1" applyFill="1" applyBorder="1"/>
    <xf numFmtId="3" fontId="20" fillId="4" borderId="5" xfId="6" applyNumberFormat="1" applyFont="1" applyFill="1" applyBorder="1" applyAlignment="1" applyProtection="1">
      <alignment shrinkToFit="1"/>
      <protection locked="0"/>
    </xf>
    <xf numFmtId="49" fontId="26" fillId="4" borderId="5" xfId="6" applyNumberFormat="1" applyFont="1" applyFill="1" applyBorder="1" applyAlignment="1" applyProtection="1">
      <alignment horizontal="left" shrinkToFit="1"/>
      <protection locked="0"/>
    </xf>
    <xf numFmtId="167" fontId="4" fillId="9" borderId="2" xfId="6" applyNumberFormat="1" applyFill="1" applyBorder="1" applyProtection="1">
      <protection locked="0"/>
    </xf>
    <xf numFmtId="167" fontId="4" fillId="10" borderId="2" xfId="6" applyNumberFormat="1" applyFill="1" applyBorder="1"/>
    <xf numFmtId="0" fontId="0" fillId="0" borderId="3" xfId="0" applyBorder="1"/>
    <xf numFmtId="6" fontId="4" fillId="10" borderId="2" xfId="6" applyNumberFormat="1" applyFill="1" applyBorder="1"/>
    <xf numFmtId="6" fontId="4" fillId="6" borderId="2" xfId="6" applyNumberFormat="1" applyFill="1" applyBorder="1" applyProtection="1">
      <protection locked="0"/>
    </xf>
    <xf numFmtId="6" fontId="4" fillId="6" borderId="4" xfId="6" applyNumberFormat="1" applyFill="1" applyBorder="1" applyProtection="1">
      <protection locked="0"/>
    </xf>
    <xf numFmtId="164" fontId="4" fillId="4" borderId="10" xfId="6" applyNumberFormat="1" applyFill="1" applyBorder="1" applyProtection="1">
      <protection locked="0"/>
    </xf>
    <xf numFmtId="0" fontId="32" fillId="0" borderId="0" xfId="21" applyFont="1"/>
    <xf numFmtId="38" fontId="1" fillId="0" borderId="0" xfId="21" applyNumberFormat="1" applyFont="1"/>
    <xf numFmtId="166" fontId="1" fillId="0" borderId="0" xfId="3" applyNumberFormat="1" applyFont="1"/>
    <xf numFmtId="0" fontId="1" fillId="0" borderId="0" xfId="21" applyFont="1"/>
    <xf numFmtId="0" fontId="1" fillId="0" borderId="2" xfId="21" applyFont="1" applyBorder="1"/>
    <xf numFmtId="0" fontId="1" fillId="0" borderId="0" xfId="2" applyAlignment="1">
      <alignment horizontal="center" wrapText="1"/>
    </xf>
    <xf numFmtId="0" fontId="1" fillId="2" borderId="2" xfId="21" applyFont="1" applyFill="1" applyBorder="1"/>
    <xf numFmtId="0" fontId="5" fillId="2" borderId="2" xfId="21" applyFont="1" applyFill="1" applyBorder="1"/>
    <xf numFmtId="0" fontId="34" fillId="0" borderId="0" xfId="2" applyFont="1"/>
    <xf numFmtId="0" fontId="1" fillId="17" borderId="0" xfId="2" applyFill="1"/>
    <xf numFmtId="0" fontId="35" fillId="0" borderId="0" xfId="6" applyFont="1" applyAlignment="1">
      <alignment horizontal="left" vertical="center" wrapText="1"/>
    </xf>
    <xf numFmtId="9" fontId="1" fillId="0" borderId="0" xfId="7" applyFont="1" applyFill="1"/>
    <xf numFmtId="10" fontId="1" fillId="17" borderId="0" xfId="7" applyNumberFormat="1" applyFont="1" applyFill="1"/>
    <xf numFmtId="0" fontId="35" fillId="17" borderId="0" xfId="2" applyFont="1" applyFill="1" applyAlignment="1">
      <alignment horizontal="left" vertical="center"/>
    </xf>
    <xf numFmtId="9" fontId="1" fillId="17" borderId="0" xfId="7" applyFont="1" applyFill="1"/>
    <xf numFmtId="0" fontId="5" fillId="17" borderId="0" xfId="6" applyFont="1" applyFill="1"/>
    <xf numFmtId="9" fontId="1" fillId="0" borderId="0" xfId="2" applyNumberFormat="1"/>
    <xf numFmtId="0" fontId="36" fillId="0" borderId="0" xfId="2" applyFont="1"/>
    <xf numFmtId="0" fontId="1" fillId="0" borderId="2" xfId="2" applyBorder="1" applyAlignment="1">
      <alignment horizontal="right"/>
    </xf>
    <xf numFmtId="0" fontId="1" fillId="0" borderId="2" xfId="2" applyBorder="1" applyAlignment="1">
      <alignment horizontal="right" wrapText="1"/>
    </xf>
    <xf numFmtId="6" fontId="1" fillId="0" borderId="0" xfId="2" applyNumberFormat="1"/>
    <xf numFmtId="6" fontId="1" fillId="0" borderId="0" xfId="2" applyNumberFormat="1" applyAlignment="1">
      <alignment horizontal="right"/>
    </xf>
    <xf numFmtId="164" fontId="1" fillId="3" borderId="0" xfId="3" applyNumberFormat="1" applyFont="1" applyFill="1" applyAlignment="1">
      <alignment horizontal="right"/>
    </xf>
    <xf numFmtId="164" fontId="1" fillId="3" borderId="0" xfId="3" applyNumberFormat="1" applyFont="1" applyFill="1" applyAlignment="1">
      <alignment horizontal="right" vertical="top"/>
    </xf>
    <xf numFmtId="6" fontId="1" fillId="0" borderId="0" xfId="22" applyNumberFormat="1" applyAlignment="1">
      <alignment horizontal="right"/>
    </xf>
    <xf numFmtId="6" fontId="1" fillId="0" borderId="0" xfId="22" applyNumberFormat="1"/>
    <xf numFmtId="6" fontId="1" fillId="0" borderId="0" xfId="23" applyNumberFormat="1"/>
    <xf numFmtId="0" fontId="1" fillId="0" borderId="4" xfId="2" applyBorder="1" applyAlignment="1">
      <alignment horizontal="right"/>
    </xf>
    <xf numFmtId="0" fontId="1" fillId="0" borderId="2" xfId="2" applyBorder="1" applyAlignment="1">
      <alignment horizontal="center" wrapText="1"/>
    </xf>
    <xf numFmtId="165" fontId="0" fillId="0" borderId="0" xfId="4" applyNumberFormat="1" applyFont="1" applyFill="1"/>
    <xf numFmtId="0" fontId="1" fillId="0" borderId="2" xfId="2" applyBorder="1" applyAlignment="1">
      <alignment wrapText="1"/>
    </xf>
    <xf numFmtId="173" fontId="37" fillId="0" borderId="0" xfId="24" applyNumberFormat="1" applyFont="1"/>
    <xf numFmtId="173" fontId="0" fillId="17" borderId="0" xfId="9" applyNumberFormat="1" applyFont="1" applyFill="1"/>
    <xf numFmtId="173" fontId="1" fillId="17" borderId="0" xfId="2" applyNumberFormat="1" applyFill="1"/>
    <xf numFmtId="9" fontId="0" fillId="17" borderId="0" xfId="4" applyFont="1" applyFill="1"/>
    <xf numFmtId="0" fontId="38" fillId="17" borderId="0" xfId="2" applyFont="1" applyFill="1"/>
    <xf numFmtId="38" fontId="1" fillId="17" borderId="0" xfId="2" applyNumberFormat="1" applyFill="1"/>
    <xf numFmtId="0" fontId="36" fillId="17" borderId="1" xfId="2" applyFont="1" applyFill="1" applyBorder="1" applyAlignment="1">
      <alignment horizontal="center"/>
    </xf>
    <xf numFmtId="0" fontId="36" fillId="17" borderId="1" xfId="2" applyFont="1" applyFill="1" applyBorder="1" applyAlignment="1">
      <alignment horizontal="center" wrapText="1"/>
    </xf>
    <xf numFmtId="5" fontId="1" fillId="17" borderId="0" xfId="2" applyNumberFormat="1" applyFill="1"/>
    <xf numFmtId="173" fontId="39" fillId="17" borderId="0" xfId="9" applyNumberFormat="1" applyFont="1" applyFill="1"/>
    <xf numFmtId="0" fontId="40" fillId="17" borderId="0" xfId="2" applyFont="1" applyFill="1"/>
    <xf numFmtId="38" fontId="40" fillId="17" borderId="0" xfId="2" applyNumberFormat="1" applyFont="1" applyFill="1"/>
    <xf numFmtId="5" fontId="40" fillId="17" borderId="0" xfId="2" applyNumberFormat="1" applyFont="1" applyFill="1"/>
    <xf numFmtId="0" fontId="41" fillId="17" borderId="0" xfId="2" applyFont="1" applyFill="1"/>
    <xf numFmtId="173" fontId="40" fillId="17" borderId="0" xfId="2" applyNumberFormat="1" applyFont="1" applyFill="1"/>
    <xf numFmtId="166" fontId="42" fillId="17" borderId="0" xfId="8" applyNumberFormat="1" applyFont="1" applyFill="1"/>
    <xf numFmtId="44" fontId="40" fillId="17" borderId="0" xfId="8" applyFont="1" applyFill="1"/>
    <xf numFmtId="173" fontId="43" fillId="17" borderId="0" xfId="2" applyNumberFormat="1" applyFont="1" applyFill="1"/>
    <xf numFmtId="166" fontId="43" fillId="17" borderId="0" xfId="8" applyNumberFormat="1" applyFont="1" applyFill="1"/>
    <xf numFmtId="166" fontId="42" fillId="17" borderId="0" xfId="2" applyNumberFormat="1" applyFont="1" applyFill="1"/>
    <xf numFmtId="166" fontId="39" fillId="17" borderId="0" xfId="2" applyNumberFormat="1" applyFont="1" applyFill="1"/>
    <xf numFmtId="0" fontId="44" fillId="17" borderId="0" xfId="2" applyFont="1" applyFill="1"/>
    <xf numFmtId="10" fontId="45" fillId="17" borderId="0" xfId="4" applyNumberFormat="1" applyFont="1" applyFill="1"/>
    <xf numFmtId="173" fontId="6" fillId="0" borderId="0" xfId="9" applyNumberFormat="1" applyFont="1" applyFill="1"/>
    <xf numFmtId="173" fontId="6" fillId="0" borderId="0" xfId="24" applyNumberFormat="1" applyFont="1"/>
    <xf numFmtId="173" fontId="6" fillId="0" borderId="0" xfId="9" applyNumberFormat="1" applyFont="1"/>
    <xf numFmtId="173" fontId="1" fillId="3" borderId="0" xfId="24" applyNumberFormat="1" applyFont="1" applyFill="1"/>
    <xf numFmtId="173" fontId="6" fillId="0" borderId="0" xfId="5" applyNumberFormat="1" applyFont="1"/>
    <xf numFmtId="0" fontId="0" fillId="0" borderId="2" xfId="2" applyFont="1" applyBorder="1" applyAlignment="1">
      <alignment horizontal="right"/>
    </xf>
    <xf numFmtId="175" fontId="1" fillId="0" borderId="0" xfId="1" applyNumberFormat="1" applyFont="1" applyAlignment="1"/>
    <xf numFmtId="0" fontId="3" fillId="2" borderId="2" xfId="2" applyFont="1" applyFill="1" applyBorder="1" applyAlignment="1">
      <alignment horizontal="center" vertical="center" wrapText="1"/>
    </xf>
    <xf numFmtId="0" fontId="33" fillId="2" borderId="2" xfId="6" applyFont="1" applyFill="1" applyBorder="1" applyAlignment="1">
      <alignment horizontal="center" vertical="center" wrapText="1"/>
    </xf>
    <xf numFmtId="164" fontId="6" fillId="0" borderId="2" xfId="3" applyNumberFormat="1" applyFont="1" applyBorder="1" applyAlignment="1">
      <alignment horizontal="center" vertical="center"/>
    </xf>
    <xf numFmtId="164" fontId="6" fillId="0" borderId="2" xfId="9" applyNumberFormat="1" applyFont="1" applyBorder="1" applyAlignment="1">
      <alignment horizontal="center" vertical="center"/>
    </xf>
    <xf numFmtId="164" fontId="6" fillId="0" borderId="10" xfId="3" applyNumberFormat="1" applyFont="1" applyBorder="1" applyAlignment="1">
      <alignment horizontal="center" vertical="center"/>
    </xf>
    <xf numFmtId="164" fontId="5" fillId="2" borderId="2" xfId="3" applyNumberFormat="1" applyFont="1" applyFill="1" applyBorder="1" applyAlignment="1">
      <alignment horizontal="center" vertical="center"/>
    </xf>
    <xf numFmtId="164" fontId="5" fillId="2" borderId="2" xfId="9" applyNumberFormat="1" applyFont="1" applyFill="1" applyBorder="1" applyAlignment="1">
      <alignment horizontal="center" vertical="center"/>
    </xf>
    <xf numFmtId="6" fontId="6" fillId="0" borderId="2" xfId="6" applyNumberFormat="1" applyFont="1" applyBorder="1" applyAlignment="1">
      <alignment horizontal="center" vertical="center"/>
    </xf>
    <xf numFmtId="164" fontId="5" fillId="2" borderId="2" xfId="6" applyNumberFormat="1" applyFont="1" applyFill="1" applyBorder="1" applyAlignment="1">
      <alignment horizontal="center" vertical="center"/>
    </xf>
    <xf numFmtId="0" fontId="3" fillId="2" borderId="2" xfId="21" applyFont="1" applyFill="1" applyBorder="1" applyAlignment="1">
      <alignment horizontal="center" vertical="center" wrapText="1"/>
    </xf>
    <xf numFmtId="166" fontId="3" fillId="2" borderId="2" xfId="3" applyNumberFormat="1" applyFont="1" applyFill="1" applyBorder="1" applyAlignment="1">
      <alignment horizontal="center" vertical="center" wrapText="1"/>
    </xf>
    <xf numFmtId="38" fontId="3" fillId="2" borderId="2" xfId="21" applyNumberFormat="1" applyFont="1" applyFill="1" applyBorder="1" applyAlignment="1">
      <alignment horizontal="center" vertical="center" wrapText="1"/>
    </xf>
    <xf numFmtId="37" fontId="3" fillId="2" borderId="2" xfId="21" applyNumberFormat="1" applyFont="1" applyFill="1" applyBorder="1" applyAlignment="1">
      <alignment horizontal="center" vertical="center" wrapText="1"/>
    </xf>
    <xf numFmtId="164" fontId="6" fillId="0" borderId="2" xfId="3" applyNumberFormat="1" applyFont="1" applyFill="1" applyBorder="1" applyAlignment="1">
      <alignment horizontal="center" vertical="center"/>
    </xf>
    <xf numFmtId="164" fontId="1" fillId="0" borderId="2" xfId="3" applyNumberFormat="1" applyFont="1" applyBorder="1" applyAlignment="1">
      <alignment horizontal="center" vertical="center"/>
    </xf>
    <xf numFmtId="164" fontId="6" fillId="0" borderId="10" xfId="3" applyNumberFormat="1" applyFont="1" applyFill="1" applyBorder="1" applyAlignment="1">
      <alignment horizontal="center" vertical="center"/>
    </xf>
    <xf numFmtId="164" fontId="5" fillId="0" borderId="2" xfId="3" applyNumberFormat="1" applyFont="1" applyBorder="1" applyAlignment="1">
      <alignment horizontal="center" vertical="center"/>
    </xf>
    <xf numFmtId="164" fontId="5" fillId="3" borderId="2" xfId="6" applyNumberFormat="1" applyFont="1" applyFill="1" applyBorder="1" applyAlignment="1">
      <alignment horizontal="center" vertical="center"/>
    </xf>
    <xf numFmtId="0" fontId="5" fillId="0" borderId="2" xfId="21" applyFont="1" applyBorder="1" applyAlignment="1">
      <alignment horizontal="left" vertical="center"/>
    </xf>
    <xf numFmtId="49" fontId="3" fillId="2" borderId="2" xfId="2" applyNumberFormat="1" applyFont="1" applyFill="1" applyBorder="1" applyAlignment="1">
      <alignment horizontal="center" vertical="center" wrapText="1"/>
    </xf>
    <xf numFmtId="164" fontId="3" fillId="2" borderId="2" xfId="2" applyNumberFormat="1" applyFont="1" applyFill="1" applyBorder="1" applyAlignment="1">
      <alignment horizontal="center" vertical="center" wrapText="1"/>
    </xf>
    <xf numFmtId="9" fontId="3" fillId="2" borderId="2" xfId="4" applyFont="1" applyFill="1" applyBorder="1" applyAlignment="1">
      <alignment horizontal="center" vertical="center" wrapText="1"/>
    </xf>
    <xf numFmtId="164" fontId="3" fillId="2" borderId="2" xfId="8" applyNumberFormat="1" applyFont="1" applyFill="1" applyBorder="1" applyAlignment="1">
      <alignment horizontal="center" vertical="center" wrapText="1"/>
    </xf>
    <xf numFmtId="0" fontId="1" fillId="0" borderId="0" xfId="2" applyAlignment="1">
      <alignment vertical="center" wrapText="1"/>
    </xf>
    <xf numFmtId="164" fontId="1" fillId="0" borderId="2" xfId="2" applyNumberFormat="1" applyBorder="1" applyAlignment="1">
      <alignment horizontal="center"/>
    </xf>
    <xf numFmtId="5" fontId="1" fillId="0" borderId="2" xfId="2" applyNumberFormat="1" applyBorder="1" applyAlignment="1">
      <alignment horizontal="center"/>
    </xf>
    <xf numFmtId="10" fontId="1" fillId="0" borderId="2" xfId="2" applyNumberFormat="1" applyBorder="1" applyAlignment="1">
      <alignment horizontal="center"/>
    </xf>
    <xf numFmtId="5" fontId="1" fillId="0" borderId="2" xfId="9" applyNumberFormat="1" applyFont="1" applyFill="1" applyBorder="1" applyAlignment="1">
      <alignment horizontal="center"/>
    </xf>
    <xf numFmtId="164" fontId="1" fillId="0" borderId="2" xfId="8" applyNumberFormat="1" applyFont="1" applyFill="1" applyBorder="1" applyAlignment="1">
      <alignment horizontal="center"/>
    </xf>
    <xf numFmtId="10" fontId="1" fillId="0" borderId="2" xfId="4" applyNumberFormat="1" applyFont="1" applyFill="1" applyBorder="1" applyAlignment="1">
      <alignment horizontal="center"/>
    </xf>
    <xf numFmtId="164" fontId="1" fillId="3" borderId="2" xfId="2" applyNumberFormat="1" applyFill="1" applyBorder="1" applyAlignment="1">
      <alignment horizontal="center"/>
    </xf>
    <xf numFmtId="5" fontId="1" fillId="3" borderId="2" xfId="2" applyNumberFormat="1" applyFill="1" applyBorder="1" applyAlignment="1">
      <alignment horizontal="center"/>
    </xf>
    <xf numFmtId="164" fontId="1" fillId="0" borderId="2" xfId="10" applyNumberFormat="1" applyBorder="1" applyAlignment="1">
      <alignment horizontal="center"/>
    </xf>
    <xf numFmtId="5" fontId="1" fillId="0" borderId="2" xfId="10" applyNumberFormat="1" applyBorder="1" applyAlignment="1">
      <alignment horizontal="center"/>
    </xf>
    <xf numFmtId="164" fontId="3" fillId="0" borderId="2" xfId="2" applyNumberFormat="1" applyFont="1" applyBorder="1" applyAlignment="1">
      <alignment horizontal="center"/>
    </xf>
    <xf numFmtId="10" fontId="3" fillId="0" borderId="2" xfId="4" applyNumberFormat="1" applyFont="1" applyBorder="1" applyAlignment="1">
      <alignment horizontal="center"/>
    </xf>
    <xf numFmtId="10" fontId="3" fillId="0" borderId="2" xfId="4" applyNumberFormat="1" applyFont="1" applyFill="1" applyBorder="1" applyAlignment="1">
      <alignment horizontal="center"/>
    </xf>
    <xf numFmtId="0" fontId="4" fillId="0" borderId="0" xfId="6" quotePrefix="1"/>
    <xf numFmtId="0" fontId="46" fillId="0" borderId="0" xfId="6" applyFont="1"/>
    <xf numFmtId="5" fontId="3" fillId="0" borderId="2" xfId="2" applyNumberFormat="1" applyFont="1" applyBorder="1" applyAlignment="1">
      <alignment horizontal="center"/>
    </xf>
    <xf numFmtId="10" fontId="3" fillId="0" borderId="2" xfId="2" applyNumberFormat="1" applyFont="1" applyBorder="1" applyAlignment="1">
      <alignment horizontal="center"/>
    </xf>
    <xf numFmtId="0" fontId="47" fillId="0" borderId="0" xfId="0" applyFont="1" applyAlignment="1">
      <alignment horizontal="center" vertical="center" readingOrder="1"/>
    </xf>
    <xf numFmtId="0" fontId="3" fillId="0" borderId="0" xfId="2" applyFont="1" applyAlignment="1">
      <alignment horizontal="left" vertical="center"/>
    </xf>
    <xf numFmtId="0" fontId="3" fillId="0" borderId="1" xfId="2" applyFont="1" applyBorder="1" applyAlignment="1">
      <alignment horizontal="left" vertical="center" wrapText="1"/>
    </xf>
    <xf numFmtId="0" fontId="3" fillId="0" borderId="0" xfId="2" applyFont="1" applyAlignment="1">
      <alignment horizontal="left" vertical="center" wrapText="1"/>
    </xf>
    <xf numFmtId="0" fontId="3" fillId="3" borderId="1" xfId="2" applyFont="1" applyFill="1" applyBorder="1" applyAlignment="1">
      <alignment horizontal="left" vertical="center"/>
    </xf>
    <xf numFmtId="0" fontId="1" fillId="0" borderId="0" xfId="2" applyAlignment="1">
      <alignment horizontal="left" wrapText="1"/>
    </xf>
    <xf numFmtId="49" fontId="9" fillId="0" borderId="0" xfId="13" applyNumberFormat="1" applyFont="1" applyAlignment="1">
      <alignment horizontal="center" vertical="center"/>
    </xf>
    <xf numFmtId="49" fontId="0" fillId="8" borderId="4" xfId="0" applyNumberFormat="1" applyFill="1" applyBorder="1" applyAlignment="1" applyProtection="1">
      <alignment horizontal="center" shrinkToFit="1"/>
      <protection locked="0"/>
    </xf>
    <xf numFmtId="49" fontId="0" fillId="8" borderId="5" xfId="0" applyNumberFormat="1" applyFill="1" applyBorder="1" applyAlignment="1" applyProtection="1">
      <alignment horizontal="center" shrinkToFit="1"/>
      <protection locked="0"/>
    </xf>
    <xf numFmtId="0" fontId="16" fillId="0" borderId="0" xfId="6" applyFont="1" applyAlignment="1">
      <alignment vertical="justify" wrapText="1"/>
    </xf>
    <xf numFmtId="0" fontId="16" fillId="0" borderId="0" xfId="6" applyFont="1" applyAlignment="1">
      <alignment horizontal="center"/>
    </xf>
    <xf numFmtId="49" fontId="15" fillId="8" borderId="4" xfId="0" applyNumberFormat="1" applyFont="1" applyFill="1" applyBorder="1" applyAlignment="1" applyProtection="1">
      <alignment horizontal="center" shrinkToFit="1"/>
      <protection locked="0"/>
    </xf>
    <xf numFmtId="49" fontId="15" fillId="8" borderId="5" xfId="0" applyNumberFormat="1" applyFont="1" applyFill="1" applyBorder="1" applyAlignment="1" applyProtection="1">
      <alignment horizontal="center" shrinkToFit="1"/>
      <protection locked="0"/>
    </xf>
    <xf numFmtId="49" fontId="15" fillId="8" borderId="9" xfId="0" applyNumberFormat="1" applyFont="1" applyFill="1" applyBorder="1" applyAlignment="1" applyProtection="1">
      <alignment horizontal="center" shrinkToFit="1"/>
      <protection locked="0"/>
    </xf>
    <xf numFmtId="49" fontId="20" fillId="4" borderId="5" xfId="6" applyNumberFormat="1" applyFont="1" applyFill="1" applyBorder="1" applyAlignment="1" applyProtection="1">
      <alignment horizontal="center" shrinkToFit="1"/>
      <protection locked="0"/>
    </xf>
    <xf numFmtId="49" fontId="4" fillId="4" borderId="5" xfId="6" applyNumberFormat="1" applyFill="1" applyBorder="1" applyAlignment="1" applyProtection="1">
      <alignment horizontal="center" shrinkToFit="1"/>
      <protection locked="0"/>
    </xf>
    <xf numFmtId="0" fontId="21" fillId="0" borderId="0" xfId="6" applyFont="1" applyAlignment="1">
      <alignment vertical="justify" wrapText="1"/>
    </xf>
    <xf numFmtId="0" fontId="22" fillId="0" borderId="0" xfId="6" applyFont="1" applyAlignment="1">
      <alignment vertical="justify" wrapText="1"/>
    </xf>
    <xf numFmtId="0" fontId="22" fillId="0" borderId="0" xfId="6" applyFont="1"/>
    <xf numFmtId="0" fontId="4" fillId="4" borderId="5" xfId="6" applyFill="1" applyBorder="1" applyAlignment="1" applyProtection="1">
      <alignment horizontal="left" shrinkToFit="1"/>
      <protection locked="0"/>
    </xf>
    <xf numFmtId="0" fontId="24" fillId="4" borderId="5" xfId="19" applyNumberFormat="1" applyFont="1" applyFill="1" applyBorder="1" applyAlignment="1" applyProtection="1">
      <alignment horizontal="left" shrinkToFit="1"/>
      <protection locked="0"/>
    </xf>
    <xf numFmtId="49" fontId="14" fillId="4" borderId="4" xfId="19" applyNumberFormat="1" applyFill="1" applyBorder="1" applyAlignment="1" applyProtection="1">
      <alignment shrinkToFit="1"/>
      <protection locked="0"/>
    </xf>
    <xf numFmtId="49" fontId="4" fillId="4" borderId="5" xfId="6" applyNumberFormat="1" applyFill="1" applyBorder="1" applyAlignment="1" applyProtection="1">
      <alignment shrinkToFit="1"/>
      <protection locked="0"/>
    </xf>
    <xf numFmtId="49" fontId="4" fillId="4" borderId="4" xfId="6" applyNumberFormat="1" applyFill="1" applyBorder="1" applyAlignment="1" applyProtection="1">
      <alignment shrinkToFit="1"/>
      <protection locked="0"/>
    </xf>
    <xf numFmtId="1" fontId="4" fillId="4" borderId="4" xfId="6" quotePrefix="1" applyNumberFormat="1" applyFill="1" applyBorder="1" applyAlignment="1" applyProtection="1">
      <alignment shrinkToFit="1"/>
      <protection locked="0"/>
    </xf>
    <xf numFmtId="1" fontId="4" fillId="4" borderId="5" xfId="6" quotePrefix="1" applyNumberFormat="1" applyFill="1" applyBorder="1" applyAlignment="1" applyProtection="1">
      <alignment shrinkToFit="1"/>
      <protection locked="0"/>
    </xf>
    <xf numFmtId="3" fontId="4" fillId="4" borderId="4" xfId="6" applyNumberFormat="1" applyFill="1" applyBorder="1" applyAlignment="1" applyProtection="1">
      <alignment horizontal="left" shrinkToFit="1"/>
      <protection locked="0"/>
    </xf>
    <xf numFmtId="3" fontId="4" fillId="4" borderId="5" xfId="6" applyNumberFormat="1" applyFill="1" applyBorder="1" applyAlignment="1" applyProtection="1">
      <alignment horizontal="left" shrinkToFit="1"/>
      <protection locked="0"/>
    </xf>
    <xf numFmtId="168" fontId="4" fillId="4" borderId="4" xfId="6" applyNumberFormat="1" applyFill="1" applyBorder="1" applyAlignment="1" applyProtection="1">
      <alignment shrinkToFit="1"/>
      <protection locked="0"/>
    </xf>
    <xf numFmtId="168" fontId="4" fillId="4" borderId="5" xfId="6" applyNumberFormat="1" applyFill="1" applyBorder="1" applyAlignment="1" applyProtection="1">
      <alignment shrinkToFit="1"/>
      <protection locked="0"/>
    </xf>
    <xf numFmtId="49" fontId="4" fillId="4" borderId="5" xfId="6" applyNumberFormat="1" applyFill="1" applyBorder="1" applyAlignment="1" applyProtection="1">
      <alignment horizontal="left" shrinkToFit="1"/>
      <protection locked="0"/>
    </xf>
    <xf numFmtId="168" fontId="4" fillId="4" borderId="5" xfId="6" applyNumberFormat="1" applyFill="1" applyBorder="1" applyAlignment="1" applyProtection="1">
      <alignment horizontal="left" shrinkToFit="1"/>
      <protection locked="0"/>
    </xf>
    <xf numFmtId="0" fontId="4" fillId="5" borderId="5" xfId="0" applyFont="1" applyFill="1" applyBorder="1" applyAlignment="1">
      <alignment horizontal="left"/>
    </xf>
    <xf numFmtId="0" fontId="4" fillId="5" borderId="5" xfId="0" applyFont="1" applyFill="1" applyBorder="1"/>
    <xf numFmtId="49" fontId="14" fillId="4" borderId="5" xfId="19" applyNumberFormat="1" applyFill="1" applyBorder="1" applyAlignment="1" applyProtection="1">
      <alignment horizontal="left" shrinkToFit="1"/>
      <protection locked="0"/>
    </xf>
    <xf numFmtId="168" fontId="4" fillId="4" borderId="5" xfId="6" applyNumberFormat="1" applyFill="1" applyBorder="1" applyAlignment="1" applyProtection="1">
      <alignment horizontal="center" shrinkToFit="1"/>
      <protection locked="0"/>
    </xf>
    <xf numFmtId="49" fontId="14" fillId="4" borderId="5" xfId="19" applyNumberFormat="1" applyFill="1" applyBorder="1" applyAlignment="1" applyProtection="1">
      <alignment horizontal="center" shrinkToFit="1"/>
      <protection locked="0"/>
    </xf>
    <xf numFmtId="0" fontId="14" fillId="5" borderId="5" xfId="19" applyFill="1" applyBorder="1" applyAlignment="1">
      <alignment horizontal="left"/>
    </xf>
    <xf numFmtId="0" fontId="4" fillId="4" borderId="5" xfId="6" applyFill="1" applyBorder="1" applyAlignment="1" applyProtection="1">
      <alignment horizontal="center" shrinkToFit="1"/>
      <protection locked="0"/>
    </xf>
    <xf numFmtId="3" fontId="4" fillId="4" borderId="5" xfId="6" applyNumberFormat="1" applyFill="1" applyBorder="1" applyAlignment="1" applyProtection="1">
      <alignment horizontal="center" shrinkToFit="1"/>
      <protection locked="0"/>
    </xf>
    <xf numFmtId="0" fontId="4" fillId="4" borderId="5" xfId="6" applyFill="1" applyBorder="1" applyAlignment="1">
      <alignment horizontal="left"/>
    </xf>
    <xf numFmtId="0" fontId="24" fillId="5" borderId="5" xfId="19" applyFont="1" applyFill="1" applyBorder="1" applyAlignment="1">
      <alignment horizontal="left"/>
    </xf>
    <xf numFmtId="3" fontId="4" fillId="4" borderId="5" xfId="6" quotePrefix="1" applyNumberFormat="1" applyFill="1" applyBorder="1" applyAlignment="1" applyProtection="1">
      <alignment horizontal="left" shrinkToFit="1"/>
      <protection locked="0"/>
    </xf>
    <xf numFmtId="49" fontId="26" fillId="4" borderId="5" xfId="6" applyNumberFormat="1" applyFont="1" applyFill="1" applyBorder="1" applyAlignment="1" applyProtection="1">
      <alignment horizontal="center" shrinkToFit="1"/>
      <protection locked="0"/>
    </xf>
    <xf numFmtId="49" fontId="25" fillId="8" borderId="4" xfId="20" applyNumberFormat="1" applyFill="1" applyBorder="1" applyAlignment="1" applyProtection="1">
      <alignment shrinkToFit="1"/>
      <protection locked="0"/>
    </xf>
    <xf numFmtId="49" fontId="0" fillId="8" borderId="5" xfId="0" applyNumberFormat="1" applyFill="1" applyBorder="1" applyAlignment="1" applyProtection="1">
      <alignment shrinkToFit="1"/>
      <protection locked="0"/>
    </xf>
    <xf numFmtId="49" fontId="4" fillId="8" borderId="4" xfId="0" applyNumberFormat="1" applyFont="1" applyFill="1" applyBorder="1" applyAlignment="1" applyProtection="1">
      <alignment shrinkToFit="1"/>
      <protection locked="0"/>
    </xf>
    <xf numFmtId="49" fontId="0" fillId="0" borderId="5" xfId="0" applyNumberFormat="1" applyBorder="1" applyAlignment="1" applyProtection="1">
      <alignment shrinkToFit="1"/>
      <protection locked="0"/>
    </xf>
    <xf numFmtId="49" fontId="0" fillId="0" borderId="9" xfId="0" applyNumberFormat="1" applyBorder="1" applyAlignment="1" applyProtection="1">
      <alignment shrinkToFit="1"/>
      <protection locked="0"/>
    </xf>
    <xf numFmtId="1" fontId="0" fillId="8" borderId="4" xfId="0" quotePrefix="1" applyNumberFormat="1" applyFill="1" applyBorder="1" applyAlignment="1" applyProtection="1">
      <alignment horizontal="left" shrinkToFit="1"/>
      <protection locked="0"/>
    </xf>
    <xf numFmtId="0" fontId="0" fillId="0" borderId="5" xfId="0" applyBorder="1" applyAlignment="1" applyProtection="1">
      <alignment horizontal="left" shrinkToFit="1"/>
      <protection locked="0"/>
    </xf>
    <xf numFmtId="0" fontId="0" fillId="0" borderId="9" xfId="0" applyBorder="1" applyAlignment="1" applyProtection="1">
      <alignment horizontal="left" shrinkToFit="1"/>
      <protection locked="0"/>
    </xf>
    <xf numFmtId="3" fontId="0" fillId="8" borderId="4" xfId="0" applyNumberFormat="1" applyFill="1" applyBorder="1" applyAlignment="1" applyProtection="1">
      <alignment horizontal="left" shrinkToFit="1"/>
      <protection locked="0"/>
    </xf>
    <xf numFmtId="3" fontId="0" fillId="0" borderId="5" xfId="0" applyNumberFormat="1" applyBorder="1" applyAlignment="1" applyProtection="1">
      <alignment horizontal="left" shrinkToFit="1"/>
      <protection locked="0"/>
    </xf>
    <xf numFmtId="3" fontId="0" fillId="0" borderId="9" xfId="0" applyNumberFormat="1" applyBorder="1" applyAlignment="1" applyProtection="1">
      <alignment horizontal="left" shrinkToFit="1"/>
      <protection locked="0"/>
    </xf>
    <xf numFmtId="168" fontId="4" fillId="8" borderId="4" xfId="0" applyNumberFormat="1" applyFont="1" applyFill="1" applyBorder="1" applyAlignment="1" applyProtection="1">
      <alignment shrinkToFit="1"/>
      <protection locked="0"/>
    </xf>
    <xf numFmtId="168" fontId="0" fillId="0" borderId="5" xfId="0" applyNumberFormat="1" applyBorder="1" applyAlignment="1" applyProtection="1">
      <alignment shrinkToFit="1"/>
      <protection locked="0"/>
    </xf>
    <xf numFmtId="168" fontId="0" fillId="0" borderId="9" xfId="0" applyNumberFormat="1" applyBorder="1" applyAlignment="1" applyProtection="1">
      <alignment shrinkToFit="1"/>
      <protection locked="0"/>
    </xf>
    <xf numFmtId="49" fontId="14" fillId="4" borderId="5" xfId="19" applyNumberFormat="1" applyFill="1" applyBorder="1" applyAlignment="1" applyProtection="1">
      <alignment shrinkToFit="1"/>
      <protection locked="0"/>
    </xf>
  </cellXfs>
  <cellStyles count="25">
    <cellStyle name="Comma" xfId="11" builtinId="3"/>
    <cellStyle name="Comma 10" xfId="5" xr:uid="{4A9D3463-C34B-45BE-B443-57E44A36DAD7}"/>
    <cellStyle name="Comma 2" xfId="9" xr:uid="{3053ED50-747E-4AB8-B825-DB4F910CAAF6}"/>
    <cellStyle name="Comma 3" xfId="24" xr:uid="{6AF09D12-EB7F-4D12-8ED9-1D1542150D2B}"/>
    <cellStyle name="Comma 4" xfId="17" xr:uid="{CC296BC2-3D3C-4FD5-866D-384BC512F10B}"/>
    <cellStyle name="Currency" xfId="12" builtinId="4"/>
    <cellStyle name="Currency 10 2" xfId="15" xr:uid="{0DD16780-0F96-4CC5-8686-6EB61F31837D}"/>
    <cellStyle name="Currency 2" xfId="8" xr:uid="{C1E02CB5-BBBE-4A0F-B681-3CE360085C9C}"/>
    <cellStyle name="Currency 2 5" xfId="3" xr:uid="{6191C3E9-E2B1-4E81-BF82-8536AB1B3631}"/>
    <cellStyle name="Hyperlink" xfId="19" builtinId="8"/>
    <cellStyle name="Hyperlink 3" xfId="20" xr:uid="{3AC9033E-9813-4330-A217-FCE261E6FBF9}"/>
    <cellStyle name="Normal" xfId="0" builtinId="0"/>
    <cellStyle name="Normal 2" xfId="6" xr:uid="{D5B97739-0C23-41AD-B67C-0FA4DB38C786}"/>
    <cellStyle name="Normal 2 2" xfId="14" xr:uid="{74C43C80-9D43-4923-A989-0430BF5A5E54}"/>
    <cellStyle name="Normal 3" xfId="2" xr:uid="{A9C26D16-AA3B-4336-873D-000AB433FDC5}"/>
    <cellStyle name="Normal 3 2" xfId="21" xr:uid="{6B8281DD-4AE5-4FAF-A886-67B01EBB2DFE}"/>
    <cellStyle name="Normal 3 3 2 2" xfId="23" xr:uid="{D473D57A-DE43-4EE6-9B97-9B789A2A4B3A}"/>
    <cellStyle name="Normal 3 5" xfId="10" xr:uid="{1B78E52B-BBF8-443E-B0A5-A34512AA1D1A}"/>
    <cellStyle name="Normal 3 7" xfId="22" xr:uid="{02536DB2-07AE-4000-9A76-C7A9B9D6A14C}"/>
    <cellStyle name="Normal 9" xfId="13" xr:uid="{89E8350D-1E7C-4BFE-80A2-F946F4673892}"/>
    <cellStyle name="Percent" xfId="1" builtinId="5"/>
    <cellStyle name="Percent 10" xfId="16" xr:uid="{9BC32B7D-9375-4F9A-8B28-D26A4E4B1748}"/>
    <cellStyle name="Percent 2" xfId="7" xr:uid="{2B5644F7-FAA9-4174-A87B-C6FF42A29EB0}"/>
    <cellStyle name="Percent 2 2" xfId="4" xr:uid="{476E7D5E-409B-487E-925D-21CE71172F46}"/>
    <cellStyle name="Percent 4" xfId="18" xr:uid="{D83D5092-3F52-417F-8F01-20819C8C8C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tyles" Target="style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5.xml"/><Relationship Id="rId68" Type="http://schemas.openxmlformats.org/officeDocument/2006/relationships/externalLink" Target="externalLinks/externalLink10.xml"/><Relationship Id="rId84" Type="http://schemas.openxmlformats.org/officeDocument/2006/relationships/externalLink" Target="externalLinks/externalLink26.xml"/><Relationship Id="rId89" Type="http://schemas.openxmlformats.org/officeDocument/2006/relationships/externalLink" Target="externalLinks/externalLink31.xml"/><Relationship Id="rId112" Type="http://schemas.openxmlformats.org/officeDocument/2006/relationships/externalLink" Target="externalLinks/externalLink54.xml"/><Relationship Id="rId16" Type="http://schemas.openxmlformats.org/officeDocument/2006/relationships/worksheet" Target="worksheets/sheet16.xml"/><Relationship Id="rId107" Type="http://schemas.openxmlformats.org/officeDocument/2006/relationships/externalLink" Target="externalLinks/externalLink49.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6.xml"/><Relationship Id="rId79" Type="http://schemas.openxmlformats.org/officeDocument/2006/relationships/externalLink" Target="externalLinks/externalLink21.xml"/><Relationship Id="rId102" Type="http://schemas.openxmlformats.org/officeDocument/2006/relationships/externalLink" Target="externalLinks/externalLink44.xml"/><Relationship Id="rId5" Type="http://schemas.openxmlformats.org/officeDocument/2006/relationships/worksheet" Target="worksheets/sheet5.xml"/><Relationship Id="rId90" Type="http://schemas.openxmlformats.org/officeDocument/2006/relationships/externalLink" Target="externalLinks/externalLink32.xml"/><Relationship Id="rId95" Type="http://schemas.openxmlformats.org/officeDocument/2006/relationships/externalLink" Target="externalLinks/externalLink37.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6.xml"/><Relationship Id="rId69" Type="http://schemas.openxmlformats.org/officeDocument/2006/relationships/externalLink" Target="externalLinks/externalLink11.xml"/><Relationship Id="rId113" Type="http://schemas.openxmlformats.org/officeDocument/2006/relationships/externalLink" Target="externalLinks/externalLink55.xml"/><Relationship Id="rId118" Type="http://schemas.openxmlformats.org/officeDocument/2006/relationships/sharedStrings" Target="sharedStrings.xml"/><Relationship Id="rId80" Type="http://schemas.openxmlformats.org/officeDocument/2006/relationships/externalLink" Target="externalLinks/externalLink22.xml"/><Relationship Id="rId85" Type="http://schemas.openxmlformats.org/officeDocument/2006/relationships/externalLink" Target="externalLinks/externalLink2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externalLink" Target="externalLinks/externalLink1.xml"/><Relationship Id="rId103" Type="http://schemas.openxmlformats.org/officeDocument/2006/relationships/externalLink" Target="externalLinks/externalLink45.xml"/><Relationship Id="rId108" Type="http://schemas.openxmlformats.org/officeDocument/2006/relationships/externalLink" Target="externalLinks/externalLink50.xml"/><Relationship Id="rId54" Type="http://schemas.openxmlformats.org/officeDocument/2006/relationships/worksheet" Target="worksheets/sheet54.xml"/><Relationship Id="rId70" Type="http://schemas.openxmlformats.org/officeDocument/2006/relationships/externalLink" Target="externalLinks/externalLink12.xml"/><Relationship Id="rId75" Type="http://schemas.openxmlformats.org/officeDocument/2006/relationships/externalLink" Target="externalLinks/externalLink17.xml"/><Relationship Id="rId91" Type="http://schemas.openxmlformats.org/officeDocument/2006/relationships/externalLink" Target="externalLinks/externalLink33.xml"/><Relationship Id="rId96" Type="http://schemas.openxmlformats.org/officeDocument/2006/relationships/externalLink" Target="externalLinks/externalLink38.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56.xml"/><Relationship Id="rId119" Type="http://schemas.openxmlformats.org/officeDocument/2006/relationships/calcChain" Target="calcChain.xml"/><Relationship Id="rId44" Type="http://schemas.openxmlformats.org/officeDocument/2006/relationships/worksheet" Target="worksheets/sheet44.xml"/><Relationship Id="rId60" Type="http://schemas.openxmlformats.org/officeDocument/2006/relationships/externalLink" Target="externalLinks/externalLink2.xml"/><Relationship Id="rId65" Type="http://schemas.openxmlformats.org/officeDocument/2006/relationships/externalLink" Target="externalLinks/externalLink7.xml"/><Relationship Id="rId81" Type="http://schemas.openxmlformats.org/officeDocument/2006/relationships/externalLink" Target="externalLinks/externalLink23.xml"/><Relationship Id="rId86" Type="http://schemas.openxmlformats.org/officeDocument/2006/relationships/externalLink" Target="externalLinks/externalLink2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5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8.xml"/><Relationship Id="rId97" Type="http://schemas.openxmlformats.org/officeDocument/2006/relationships/externalLink" Target="externalLinks/externalLink39.xml"/><Relationship Id="rId104" Type="http://schemas.openxmlformats.org/officeDocument/2006/relationships/externalLink" Target="externalLinks/externalLink46.xml"/><Relationship Id="rId120"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13.xml"/><Relationship Id="rId92" Type="http://schemas.openxmlformats.org/officeDocument/2006/relationships/externalLink" Target="externalLinks/externalLink3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8.xml"/><Relationship Id="rId87" Type="http://schemas.openxmlformats.org/officeDocument/2006/relationships/externalLink" Target="externalLinks/externalLink29.xml"/><Relationship Id="rId110" Type="http://schemas.openxmlformats.org/officeDocument/2006/relationships/externalLink" Target="externalLinks/externalLink52.xml"/><Relationship Id="rId115" Type="http://schemas.openxmlformats.org/officeDocument/2006/relationships/externalLink" Target="externalLinks/externalLink57.xml"/><Relationship Id="rId61" Type="http://schemas.openxmlformats.org/officeDocument/2006/relationships/externalLink" Target="externalLinks/externalLink3.xml"/><Relationship Id="rId82" Type="http://schemas.openxmlformats.org/officeDocument/2006/relationships/externalLink" Target="externalLinks/externalLink2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9.xml"/><Relationship Id="rId100" Type="http://schemas.openxmlformats.org/officeDocument/2006/relationships/externalLink" Target="externalLinks/externalLink42.xml"/><Relationship Id="rId105" Type="http://schemas.openxmlformats.org/officeDocument/2006/relationships/externalLink" Target="externalLinks/externalLink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4.xml"/><Relationship Id="rId93" Type="http://schemas.openxmlformats.org/officeDocument/2006/relationships/externalLink" Target="externalLinks/externalLink35.xml"/><Relationship Id="rId98" Type="http://schemas.openxmlformats.org/officeDocument/2006/relationships/externalLink" Target="externalLinks/externalLink40.xml"/><Relationship Id="rId121"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externalLink" Target="externalLinks/externalLink9.xml"/><Relationship Id="rId11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externalLink" Target="externalLinks/externalLink4.xml"/><Relationship Id="rId83" Type="http://schemas.openxmlformats.org/officeDocument/2006/relationships/externalLink" Target="externalLinks/externalLink25.xml"/><Relationship Id="rId88" Type="http://schemas.openxmlformats.org/officeDocument/2006/relationships/externalLink" Target="externalLinks/externalLink30.xml"/><Relationship Id="rId111" Type="http://schemas.openxmlformats.org/officeDocument/2006/relationships/externalLink" Target="externalLinks/externalLink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48.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externalLink" Target="externalLinks/externalLink15.xml"/><Relationship Id="rId78" Type="http://schemas.openxmlformats.org/officeDocument/2006/relationships/externalLink" Target="externalLinks/externalLink20.xml"/><Relationship Id="rId94" Type="http://schemas.openxmlformats.org/officeDocument/2006/relationships/externalLink" Target="externalLinks/externalLink36.xml"/><Relationship Id="rId99" Type="http://schemas.openxmlformats.org/officeDocument/2006/relationships/externalLink" Target="externalLinks/externalLink41.xml"/><Relationship Id="rId101" Type="http://schemas.openxmlformats.org/officeDocument/2006/relationships/externalLink" Target="externalLinks/externalLink43.xml"/><Relationship Id="rId1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FY2012 - FY2022 Rate Support for Charity Care</a:t>
            </a:r>
          </a:p>
          <a:p>
            <a:pPr>
              <a:defRPr/>
            </a:pPr>
            <a:r>
              <a:rPr lang="en-US" sz="1200" baseline="0"/>
              <a:t>(in millions)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28799531801311"/>
          <c:y val="0.22101851851851817"/>
          <c:w val="0.87140846625634893"/>
          <c:h val="0.5471602508019825"/>
        </c:manualLayout>
      </c:layout>
      <c:lineChart>
        <c:grouping val="standard"/>
        <c:varyColors val="0"/>
        <c:ser>
          <c:idx val="1"/>
          <c:order val="0"/>
          <c:spPr>
            <a:ln w="28575" cap="rnd">
              <a:solidFill>
                <a:schemeClr val="accent1"/>
              </a:solidFill>
              <a:round/>
            </a:ln>
            <a:effectLst/>
          </c:spPr>
          <c:marker>
            <c:symbol val="none"/>
          </c:marker>
          <c:cat>
            <c:numRef>
              <c:f>Figures!$A$22:$A$32</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Figures!$B$22:$B$32</c:f>
              <c:numCache>
                <c:formatCode>"$"#,##0_);[Red]\("$"#,##0\)</c:formatCode>
                <c:ptCount val="11"/>
                <c:pt idx="0">
                  <c:v>442.00888400000002</c:v>
                </c:pt>
                <c:pt idx="1">
                  <c:v>462.590418</c:v>
                </c:pt>
                <c:pt idx="2">
                  <c:v>463.908838</c:v>
                </c:pt>
                <c:pt idx="3">
                  <c:v>428.14220477171256</c:v>
                </c:pt>
                <c:pt idx="4">
                  <c:v>343.87975935278638</c:v>
                </c:pt>
                <c:pt idx="5">
                  <c:v>307.57909999999998</c:v>
                </c:pt>
                <c:pt idx="6">
                  <c:v>301.54137674841866</c:v>
                </c:pt>
                <c:pt idx="7">
                  <c:v>280.32054054977982</c:v>
                </c:pt>
                <c:pt idx="8">
                  <c:v>332.22753366999643</c:v>
                </c:pt>
                <c:pt idx="9">
                  <c:v>329.41137069998263</c:v>
                </c:pt>
                <c:pt idx="10">
                  <c:v>375.73154277467074</c:v>
                </c:pt>
              </c:numCache>
            </c:numRef>
          </c:val>
          <c:smooth val="0"/>
          <c:extLst>
            <c:ext xmlns:c16="http://schemas.microsoft.com/office/drawing/2014/chart" uri="{C3380CC4-5D6E-409C-BE32-E72D297353CC}">
              <c16:uniqueId val="{00000000-D769-4DD9-AB38-54F52308FA54}"/>
            </c:ext>
          </c:extLst>
        </c:ser>
        <c:dLbls>
          <c:showLegendKey val="0"/>
          <c:showVal val="0"/>
          <c:showCatName val="0"/>
          <c:showSerName val="0"/>
          <c:showPercent val="0"/>
          <c:showBubbleSize val="0"/>
        </c:dLbls>
        <c:smooth val="0"/>
        <c:axId val="114790784"/>
        <c:axId val="114792320"/>
      </c:lineChart>
      <c:catAx>
        <c:axId val="11479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92320"/>
        <c:crosses val="autoZero"/>
        <c:auto val="1"/>
        <c:lblAlgn val="ctr"/>
        <c:lblOffset val="100"/>
        <c:noMultiLvlLbl val="0"/>
      </c:catAx>
      <c:valAx>
        <c:axId val="1147923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90784"/>
        <c:crosses val="autoZero"/>
        <c:crossBetween val="between"/>
        <c:majorUnit val="1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lgn="ctr">
              <a:defRPr sz="1400" b="0" i="0" u="none" strike="noStrike" kern="1200" spc="0" baseline="0">
                <a:solidFill>
                  <a:schemeClr val="tx1">
                    <a:lumMod val="65000"/>
                    <a:lumOff val="35000"/>
                  </a:schemeClr>
                </a:solidFill>
                <a:latin typeface="+mn-lt"/>
                <a:ea typeface="+mn-ea"/>
                <a:cs typeface="+mn-cs"/>
              </a:defRPr>
            </a:pPr>
            <a:r>
              <a:rPr lang="en-US"/>
              <a:t>FY2012-FY2022</a:t>
            </a:r>
            <a:r>
              <a:rPr lang="en-US" baseline="0"/>
              <a:t> Community Benefit Expense</a:t>
            </a:r>
          </a:p>
          <a:p>
            <a:pPr algn="ctr">
              <a:defRPr/>
            </a:pPr>
            <a:r>
              <a:rPr lang="en-US" sz="1100" baseline="0"/>
              <a:t>(in millions)</a:t>
            </a:r>
            <a:endParaRPr lang="en-US" sz="1100"/>
          </a:p>
        </c:rich>
      </c:tx>
      <c:layout>
        <c:manualLayout>
          <c:xMode val="edge"/>
          <c:yMode val="edge"/>
          <c:x val="0.22909102641278678"/>
          <c:y val="4.2424252546946442E-2"/>
        </c:manualLayout>
      </c:layout>
      <c:overlay val="0"/>
      <c:spPr>
        <a:noFill/>
        <a:ln>
          <a:noFill/>
        </a:ln>
        <a:effectLst/>
      </c:spPr>
      <c:txPr>
        <a:bodyPr rot="0" spcFirstLastPara="1" vertOverflow="ellipsis" vert="horz" wrap="square" anchor="t" anchorCtr="0"/>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Figures!$B$46</c:f>
              <c:strCache>
                <c:ptCount val="1"/>
                <c:pt idx="0">
                  <c:v>CB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Figures!$A$47:$A$57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Figures!$B$47:$B$57</c:f>
              <c:numCache>
                <c:formatCode>"$"#,##0_);[Red]\("$"#,##0\)</c:formatCode>
                <c:ptCount val="11"/>
                <c:pt idx="0">
                  <c:v>1378.3019303951344</c:v>
                </c:pt>
                <c:pt idx="1">
                  <c:v>1505.554321846221</c:v>
                </c:pt>
                <c:pt idx="2">
                  <c:v>1498.125311</c:v>
                </c:pt>
                <c:pt idx="3">
                  <c:v>1477.3026560000001</c:v>
                </c:pt>
                <c:pt idx="4">
                  <c:v>1523.6728668289177</c:v>
                </c:pt>
                <c:pt idx="5">
                  <c:v>1562.5152129999999</c:v>
                </c:pt>
                <c:pt idx="6">
                  <c:v>1748.4416889699364</c:v>
                </c:pt>
                <c:pt idx="7">
                  <c:v>1885.9526062099812</c:v>
                </c:pt>
                <c:pt idx="8">
                  <c:v>1942.5955654023769</c:v>
                </c:pt>
                <c:pt idx="9">
                  <c:v>1952.5760372664199</c:v>
                </c:pt>
                <c:pt idx="10">
                  <c:v>2064.6443077946828</c:v>
                </c:pt>
              </c:numCache>
            </c:numRef>
          </c:val>
          <c:extLst>
            <c:ext xmlns:c16="http://schemas.microsoft.com/office/drawing/2014/chart" uri="{C3380CC4-5D6E-409C-BE32-E72D297353CC}">
              <c16:uniqueId val="{00000000-1362-4AF5-980A-7A4C1B235DED}"/>
            </c:ext>
          </c:extLst>
        </c:ser>
        <c:ser>
          <c:idx val="1"/>
          <c:order val="1"/>
          <c:tx>
            <c:strRef>
              <c:f>Figures!$C$46</c:f>
              <c:strCache>
                <c:ptCount val="1"/>
                <c:pt idx="0">
                  <c:v>CB Expense Less Rate Support</c:v>
                </c:pt>
              </c:strCache>
            </c:strRef>
          </c:tx>
          <c:spPr>
            <a:solidFill>
              <a:srgbClr val="A5002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Figures!$A$47:$A$57</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Figures!$C$47:$C$57</c:f>
              <c:numCache>
                <c:formatCode>"$"#,##0_);[Red]\("$"#,##0\)</c:formatCode>
                <c:ptCount val="11"/>
                <c:pt idx="0">
                  <c:v>651.68681639513431</c:v>
                </c:pt>
                <c:pt idx="1">
                  <c:v>713.44631884622095</c:v>
                </c:pt>
                <c:pt idx="2">
                  <c:v>724.6684919999999</c:v>
                </c:pt>
                <c:pt idx="3">
                  <c:v>731.20237529969745</c:v>
                </c:pt>
                <c:pt idx="4">
                  <c:v>827.66715307936329</c:v>
                </c:pt>
                <c:pt idx="5">
                  <c:v>895.94846399999994</c:v>
                </c:pt>
                <c:pt idx="6">
                  <c:v>1086.1815225812397</c:v>
                </c:pt>
                <c:pt idx="7">
                  <c:v>1236.0251120028438</c:v>
                </c:pt>
                <c:pt idx="8">
                  <c:v>1236.8535759472793</c:v>
                </c:pt>
                <c:pt idx="9">
                  <c:v>1203.0787068146478</c:v>
                </c:pt>
                <c:pt idx="10">
                  <c:v>1214.8797656304284</c:v>
                </c:pt>
              </c:numCache>
            </c:numRef>
          </c:val>
          <c:extLst>
            <c:ext xmlns:c16="http://schemas.microsoft.com/office/drawing/2014/chart" uri="{C3380CC4-5D6E-409C-BE32-E72D297353CC}">
              <c16:uniqueId val="{00000001-1362-4AF5-980A-7A4C1B235DED}"/>
            </c:ext>
          </c:extLst>
        </c:ser>
        <c:dLbls>
          <c:showLegendKey val="0"/>
          <c:showVal val="0"/>
          <c:showCatName val="0"/>
          <c:showSerName val="0"/>
          <c:showPercent val="0"/>
          <c:showBubbleSize val="0"/>
        </c:dLbls>
        <c:gapWidth val="219"/>
        <c:overlap val="-27"/>
        <c:axId val="115223936"/>
        <c:axId val="115225728"/>
      </c:barChart>
      <c:catAx>
        <c:axId val="11522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25728"/>
        <c:crosses val="autoZero"/>
        <c:auto val="1"/>
        <c:lblAlgn val="ctr"/>
        <c:lblOffset val="100"/>
        <c:noMultiLvlLbl val="0"/>
      </c:catAx>
      <c:valAx>
        <c:axId val="1152257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23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latin typeface="+mn-lt"/>
                <a:ea typeface="+mn-ea"/>
                <a:cs typeface="+mn-cs"/>
              </a:rPr>
              <a:t>FY2012-FY2022   </a:t>
            </a:r>
          </a:p>
          <a:p>
            <a:pPr algn="ctr" rtl="0">
              <a:defRPr lang="en-US">
                <a:solidFill>
                  <a:sysClr val="windowText" lastClr="000000">
                    <a:lumMod val="65000"/>
                    <a:lumOff val="35000"/>
                  </a:sysClr>
                </a:solidFill>
              </a:defRPr>
            </a:pPr>
            <a:r>
              <a:rPr lang="en-US" sz="1400" b="0" i="0" u="none" strike="noStrike" kern="1200" spc="0" baseline="0">
                <a:solidFill>
                  <a:sysClr val="windowText" lastClr="000000">
                    <a:lumMod val="65000"/>
                    <a:lumOff val="35000"/>
                  </a:sysClr>
                </a:solidFill>
                <a:latin typeface="+mn-lt"/>
                <a:ea typeface="+mn-ea"/>
                <a:cs typeface="+mn-cs"/>
              </a:rPr>
              <a:t> % of Operating Expense</a:t>
            </a:r>
          </a:p>
        </c:rich>
      </c:tx>
      <c:layout>
        <c:manualLayout>
          <c:xMode val="edge"/>
          <c:yMode val="edge"/>
          <c:x val="0.34680060393694734"/>
          <c:y val="3.8639252563907864E-2"/>
        </c:manualLayout>
      </c:layout>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Figures!$B$72</c:f>
              <c:strCache>
                <c:ptCount val="1"/>
                <c:pt idx="0">
                  <c:v>% of Operating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Figures!$A$73:$A$83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Figures!$B$73:$B$83</c:f>
              <c:numCache>
                <c:formatCode>0.0%</c:formatCode>
                <c:ptCount val="11"/>
                <c:pt idx="0">
                  <c:v>0.10185384603002651</c:v>
                </c:pt>
                <c:pt idx="1">
                  <c:v>0.1104988049791147</c:v>
                </c:pt>
                <c:pt idx="2">
                  <c:v>0.10620841479725308</c:v>
                </c:pt>
                <c:pt idx="3">
                  <c:v>0.10054156065587122</c:v>
                </c:pt>
                <c:pt idx="4">
                  <c:v>9.3308531422878357E-2</c:v>
                </c:pt>
                <c:pt idx="5">
                  <c:v>9.8678472055513361E-2</c:v>
                </c:pt>
                <c:pt idx="6">
                  <c:v>0.1083059645415272</c:v>
                </c:pt>
                <c:pt idx="7">
                  <c:v>0.11240129144569644</c:v>
                </c:pt>
                <c:pt idx="8">
                  <c:v>0.11328343960549368</c:v>
                </c:pt>
                <c:pt idx="9">
                  <c:v>0.10713076094640465</c:v>
                </c:pt>
                <c:pt idx="10">
                  <c:v>0.10608418170454868</c:v>
                </c:pt>
              </c:numCache>
            </c:numRef>
          </c:val>
          <c:extLst>
            <c:ext xmlns:c16="http://schemas.microsoft.com/office/drawing/2014/chart" uri="{C3380CC4-5D6E-409C-BE32-E72D297353CC}">
              <c16:uniqueId val="{00000000-596A-45C0-B96A-557F7D775C71}"/>
            </c:ext>
          </c:extLst>
        </c:ser>
        <c:ser>
          <c:idx val="1"/>
          <c:order val="1"/>
          <c:tx>
            <c:strRef>
              <c:f>Figures!$C$72</c:f>
              <c:strCache>
                <c:ptCount val="1"/>
                <c:pt idx="0">
                  <c:v>% of Operating Expense less Rate Support</c:v>
                </c:pt>
              </c:strCache>
            </c:strRef>
          </c:tx>
          <c:spPr>
            <a:solidFill>
              <a:srgbClr val="A5002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Figures!$A$73:$A$83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Figures!$C$73:$C$83</c:f>
              <c:numCache>
                <c:formatCode>0.0%</c:formatCode>
                <c:ptCount val="11"/>
                <c:pt idx="0">
                  <c:v>4.8158394901093353E-2</c:v>
                </c:pt>
                <c:pt idx="1">
                  <c:v>5.2362750719338144E-2</c:v>
                </c:pt>
                <c:pt idx="2">
                  <c:v>5.1374802377152994E-2</c:v>
                </c:pt>
                <c:pt idx="3">
                  <c:v>4.9763823052323575E-2</c:v>
                </c:pt>
                <c:pt idx="4">
                  <c:v>5.0685687355920786E-2</c:v>
                </c:pt>
                <c:pt idx="5">
                  <c:v>5.6582377395389953E-2</c:v>
                </c:pt>
                <c:pt idx="6">
                  <c:v>6.7282734226985441E-2</c:v>
                </c:pt>
                <c:pt idx="7">
                  <c:v>7.3666124159730187E-2</c:v>
                </c:pt>
                <c:pt idx="8">
                  <c:v>7.2127739745272174E-2</c:v>
                </c:pt>
                <c:pt idx="9">
                  <c:v>6.6008562473146695E-2</c:v>
                </c:pt>
                <c:pt idx="10">
                  <c:v>6.2422144734449937E-2</c:v>
                </c:pt>
              </c:numCache>
            </c:numRef>
          </c:val>
          <c:extLst>
            <c:ext xmlns:c16="http://schemas.microsoft.com/office/drawing/2014/chart" uri="{C3380CC4-5D6E-409C-BE32-E72D297353CC}">
              <c16:uniqueId val="{00000001-596A-45C0-B96A-557F7D775C71}"/>
            </c:ext>
          </c:extLst>
        </c:ser>
        <c:dLbls>
          <c:showLegendKey val="0"/>
          <c:showVal val="1"/>
          <c:showCatName val="0"/>
          <c:showSerName val="0"/>
          <c:showPercent val="0"/>
          <c:showBubbleSize val="0"/>
        </c:dLbls>
        <c:gapWidth val="219"/>
        <c:overlap val="-27"/>
        <c:axId val="115271936"/>
        <c:axId val="115679232"/>
      </c:barChart>
      <c:catAx>
        <c:axId val="11527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679232"/>
        <c:crosses val="autoZero"/>
        <c:auto val="1"/>
        <c:lblAlgn val="ctr"/>
        <c:lblOffset val="100"/>
        <c:noMultiLvlLbl val="0"/>
      </c:catAx>
      <c:valAx>
        <c:axId val="1156792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71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Community</a:t>
            </a:r>
            <a:r>
              <a:rPr lang="en-US" baseline="0"/>
              <a:t> Benefit</a:t>
            </a:r>
            <a:r>
              <a:rPr lang="en-US"/>
              <a:t> Expenditures With and Without Rate Support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642923204464371E-2"/>
          <c:y val="0.19968425809503534"/>
          <c:w val="0.90858596445359274"/>
          <c:h val="0.36858281992287234"/>
        </c:manualLayout>
      </c:layout>
      <c:barChart>
        <c:barDir val="col"/>
        <c:grouping val="clustered"/>
        <c:varyColors val="0"/>
        <c:ser>
          <c:idx val="0"/>
          <c:order val="0"/>
          <c:tx>
            <c:strRef>
              <c:f>Figures!$B$2</c:f>
              <c:strCache>
                <c:ptCount val="1"/>
                <c:pt idx="0">
                  <c:v>Percent of Total CB Expenditures</c:v>
                </c:pt>
              </c:strCache>
            </c:strRef>
          </c:tx>
          <c:spPr>
            <a:solidFill>
              <a:schemeClr val="accent1"/>
            </a:solidFill>
            <a:ln>
              <a:noFill/>
            </a:ln>
            <a:effectLst/>
          </c:spPr>
          <c:invertIfNegative val="0"/>
          <c:dLbls>
            <c:dLbl>
              <c:idx val="1"/>
              <c:layout>
                <c:manualLayout>
                  <c:x val="-6.782273273811409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9C-4B01-A0F2-53B28620285C}"/>
                </c:ext>
              </c:extLst>
            </c:dLbl>
            <c:dLbl>
              <c:idx val="2"/>
              <c:layout>
                <c:manualLayout>
                  <c:x val="5.0867049553584304E-3"/>
                  <c:y val="-1.0954643248457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9C-4B01-A0F2-53B28620285C}"/>
                </c:ext>
              </c:extLst>
            </c:dLbl>
            <c:dLbl>
              <c:idx val="4"/>
              <c:layout>
                <c:manualLayout>
                  <c:x val="-5.0867049553586534E-3"/>
                  <c:y val="-5.47732162422862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9C-4B01-A0F2-53B2862028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Figures!$A$3:$A$11</c:f>
              <c:strCache>
                <c:ptCount val="9"/>
                <c:pt idx="0">
                  <c:v>Charity Care</c:v>
                </c:pt>
                <c:pt idx="1">
                  <c:v>Mission Driven Health Services</c:v>
                </c:pt>
                <c:pt idx="2">
                  <c:v>Health Professions Education</c:v>
                </c:pt>
                <c:pt idx="3">
                  <c:v>Community Health Services</c:v>
                </c:pt>
                <c:pt idx="4">
                  <c:v>Unreimbursed Medicaid Cost</c:v>
                </c:pt>
                <c:pt idx="5">
                  <c:v>Community Building</c:v>
                </c:pt>
                <c:pt idx="6">
                  <c:v>Financial Contributions</c:v>
                </c:pt>
                <c:pt idx="7">
                  <c:v>Research</c:v>
                </c:pt>
                <c:pt idx="8">
                  <c:v>Community Benefit Operations</c:v>
                </c:pt>
              </c:strCache>
            </c:strRef>
          </c:cat>
          <c:val>
            <c:numRef>
              <c:f>Figures!$B$3:$B$11</c:f>
              <c:numCache>
                <c:formatCode>0%</c:formatCode>
                <c:ptCount val="9"/>
                <c:pt idx="0">
                  <c:v>0.18730422721369738</c:v>
                </c:pt>
                <c:pt idx="1">
                  <c:v>0.35092343526580577</c:v>
                </c:pt>
                <c:pt idx="2">
                  <c:v>0.32048842850961856</c:v>
                </c:pt>
                <c:pt idx="3">
                  <c:v>7.5788595955001578E-2</c:v>
                </c:pt>
                <c:pt idx="4">
                  <c:v>2.6940125604358198E-2</c:v>
                </c:pt>
                <c:pt idx="5">
                  <c:v>1.485894114343848E-2</c:v>
                </c:pt>
                <c:pt idx="6">
                  <c:v>1.0107141693890487E-2</c:v>
                </c:pt>
                <c:pt idx="7">
                  <c:v>5.8873251896672885E-3</c:v>
                </c:pt>
                <c:pt idx="8">
                  <c:v>6.8108800319561314E-3</c:v>
                </c:pt>
              </c:numCache>
            </c:numRef>
          </c:val>
          <c:extLst>
            <c:ext xmlns:c16="http://schemas.microsoft.com/office/drawing/2014/chart" uri="{C3380CC4-5D6E-409C-BE32-E72D297353CC}">
              <c16:uniqueId val="{00000003-3D9C-4B01-A0F2-53B28620285C}"/>
            </c:ext>
          </c:extLst>
        </c:ser>
        <c:ser>
          <c:idx val="1"/>
          <c:order val="1"/>
          <c:tx>
            <c:strRef>
              <c:f>Figures!$C$2</c:f>
              <c:strCache>
                <c:ptCount val="1"/>
                <c:pt idx="0">
                  <c:v>Percent of Total CB Expenditures w/o Rate Support</c:v>
                </c:pt>
              </c:strCache>
            </c:strRef>
          </c:tx>
          <c:spPr>
            <a:solidFill>
              <a:srgbClr val="A50021"/>
            </a:solidFill>
            <a:ln>
              <a:noFill/>
            </a:ln>
            <a:effectLst/>
          </c:spPr>
          <c:invertIfNegative val="0"/>
          <c:dLbls>
            <c:dLbl>
              <c:idx val="0"/>
              <c:layout>
                <c:manualLayout>
                  <c:x val="6.7822732738113478E-3"/>
                  <c:y val="1.91921899431623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9C-4B01-A0F2-53B28620285C}"/>
                </c:ext>
              </c:extLst>
            </c:dLbl>
            <c:dLbl>
              <c:idx val="1"/>
              <c:layout>
                <c:manualLayout>
                  <c:x val="3.3911366369056002E-3"/>
                  <c:y val="-2.51041007730007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9C-4B01-A0F2-53B28620285C}"/>
                </c:ext>
              </c:extLst>
            </c:dLbl>
            <c:dLbl>
              <c:idx val="2"/>
              <c:layout>
                <c:manualLayout>
                  <c:x val="1.186897822916994E-2"/>
                  <c:y val="-8.21598243634285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9C-4B01-A0F2-53B28620285C}"/>
                </c:ext>
              </c:extLst>
            </c:dLbl>
            <c:dLbl>
              <c:idx val="3"/>
              <c:layout>
                <c:manualLayout>
                  <c:x val="8.4778415922641247E-3"/>
                  <c:y val="-5.47732162422862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9C-4B01-A0F2-53B2862028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Figures!$A$3:$A$11</c:f>
              <c:strCache>
                <c:ptCount val="9"/>
                <c:pt idx="0">
                  <c:v>Charity Care</c:v>
                </c:pt>
                <c:pt idx="1">
                  <c:v>Mission Driven Health Services</c:v>
                </c:pt>
                <c:pt idx="2">
                  <c:v>Health Professions Education</c:v>
                </c:pt>
                <c:pt idx="3">
                  <c:v>Community Health Services</c:v>
                </c:pt>
                <c:pt idx="4">
                  <c:v>Unreimbursed Medicaid Cost</c:v>
                </c:pt>
                <c:pt idx="5">
                  <c:v>Community Building</c:v>
                </c:pt>
                <c:pt idx="6">
                  <c:v>Financial Contributions</c:v>
                </c:pt>
                <c:pt idx="7">
                  <c:v>Research</c:v>
                </c:pt>
                <c:pt idx="8">
                  <c:v>Community Benefit Operations</c:v>
                </c:pt>
              </c:strCache>
            </c:strRef>
          </c:cat>
          <c:val>
            <c:numRef>
              <c:f>Figures!$C$3:$C$11</c:f>
              <c:numCache>
                <c:formatCode>0%</c:formatCode>
                <c:ptCount val="9"/>
                <c:pt idx="0">
                  <c:v>9.0420995911288434E-3</c:v>
                </c:pt>
                <c:pt idx="1">
                  <c:v>0.59638171076876467</c:v>
                </c:pt>
                <c:pt idx="2">
                  <c:v>0.17671338804616776</c:v>
                </c:pt>
                <c:pt idx="3">
                  <c:v>0.10655588127380239</c:v>
                </c:pt>
                <c:pt idx="4">
                  <c:v>4.5783770992903206E-2</c:v>
                </c:pt>
                <c:pt idx="5">
                  <c:v>2.525223410235921E-2</c:v>
                </c:pt>
                <c:pt idx="6">
                  <c:v>1.7176722466024665E-2</c:v>
                </c:pt>
                <c:pt idx="7">
                  <c:v>1.0005296642004982E-2</c:v>
                </c:pt>
                <c:pt idx="8">
                  <c:v>1.1574844758436141E-2</c:v>
                </c:pt>
              </c:numCache>
            </c:numRef>
          </c:val>
          <c:extLst>
            <c:ext xmlns:c16="http://schemas.microsoft.com/office/drawing/2014/chart" uri="{C3380CC4-5D6E-409C-BE32-E72D297353CC}">
              <c16:uniqueId val="{00000008-3D9C-4B01-A0F2-53B28620285C}"/>
            </c:ext>
          </c:extLst>
        </c:ser>
        <c:dLbls>
          <c:showLegendKey val="0"/>
          <c:showVal val="1"/>
          <c:showCatName val="0"/>
          <c:showSerName val="0"/>
          <c:showPercent val="0"/>
          <c:showBubbleSize val="0"/>
        </c:dLbls>
        <c:gapWidth val="219"/>
        <c:overlap val="-27"/>
        <c:axId val="115730304"/>
        <c:axId val="115731840"/>
      </c:barChart>
      <c:catAx>
        <c:axId val="115730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731840"/>
        <c:crosses val="autoZero"/>
        <c:auto val="1"/>
        <c:lblAlgn val="ctr"/>
        <c:lblOffset val="300"/>
        <c:noMultiLvlLbl val="0"/>
      </c:catAx>
      <c:valAx>
        <c:axId val="115731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730304"/>
        <c:crosses val="autoZero"/>
        <c:crossBetween val="between"/>
      </c:valAx>
      <c:spPr>
        <a:noFill/>
        <a:ln>
          <a:noFill/>
        </a:ln>
        <a:effectLst/>
      </c:spPr>
    </c:plotArea>
    <c:legend>
      <c:legendPos val="b"/>
      <c:layout>
        <c:manualLayout>
          <c:xMode val="edge"/>
          <c:yMode val="edge"/>
          <c:x val="0.17851279226576003"/>
          <c:y val="0.90080438103663885"/>
          <c:w val="0.65455271670541171"/>
          <c:h val="5.36889784954991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389" l="0.70000000000000062" r="0.70000000000000062" t="0.75000000000000389" header="0.30000000000000032" footer="0.30000000000000032"/>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129887</xdr:colOff>
      <xdr:row>16</xdr:row>
      <xdr:rowOff>189057</xdr:rowOff>
    </xdr:from>
    <xdr:to>
      <xdr:col>17</xdr:col>
      <xdr:colOff>590264</xdr:colOff>
      <xdr:row>33</xdr:row>
      <xdr:rowOff>189057</xdr:rowOff>
    </xdr:to>
    <xdr:graphicFrame macro="">
      <xdr:nvGraphicFramePr>
        <xdr:cNvPr id="2" name="Chart 1">
          <a:extLst>
            <a:ext uri="{FF2B5EF4-FFF2-40B4-BE49-F238E27FC236}">
              <a16:creationId xmlns:a16="http://schemas.microsoft.com/office/drawing/2014/main" id="{3A8B696C-F842-49EE-896C-CAA2598D5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447675</xdr:colOff>
      <xdr:row>44</xdr:row>
      <xdr:rowOff>28575</xdr:rowOff>
    </xdr:from>
    <xdr:to>
      <xdr:col>15</xdr:col>
      <xdr:colOff>182418</xdr:colOff>
      <xdr:row>60</xdr:row>
      <xdr:rowOff>96115</xdr:rowOff>
    </xdr:to>
    <xdr:graphicFrame macro="">
      <xdr:nvGraphicFramePr>
        <xdr:cNvPr id="3" name="Chart 2">
          <a:extLst>
            <a:ext uri="{FF2B5EF4-FFF2-40B4-BE49-F238E27FC236}">
              <a16:creationId xmlns:a16="http://schemas.microsoft.com/office/drawing/2014/main" id="{13A910AC-1E05-4838-998B-57FB0B0B3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247650</xdr:colOff>
      <xdr:row>71</xdr:row>
      <xdr:rowOff>285750</xdr:rowOff>
    </xdr:from>
    <xdr:to>
      <xdr:col>14</xdr:col>
      <xdr:colOff>537976</xdr:colOff>
      <xdr:row>85</xdr:row>
      <xdr:rowOff>109887</xdr:rowOff>
    </xdr:to>
    <xdr:graphicFrame macro="">
      <xdr:nvGraphicFramePr>
        <xdr:cNvPr id="4" name="Chart 3">
          <a:extLst>
            <a:ext uri="{FF2B5EF4-FFF2-40B4-BE49-F238E27FC236}">
              <a16:creationId xmlns:a16="http://schemas.microsoft.com/office/drawing/2014/main" id="{81C7789B-6E0E-4FB9-AE41-C5C2DDA0E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1142999</xdr:colOff>
      <xdr:row>1</xdr:row>
      <xdr:rowOff>446881</xdr:rowOff>
    </xdr:from>
    <xdr:to>
      <xdr:col>12</xdr:col>
      <xdr:colOff>246999</xdr:colOff>
      <xdr:row>14</xdr:row>
      <xdr:rowOff>180974</xdr:rowOff>
    </xdr:to>
    <xdr:graphicFrame macro="">
      <xdr:nvGraphicFramePr>
        <xdr:cNvPr id="5" name="Chart 4">
          <a:extLst>
            <a:ext uri="{FF2B5EF4-FFF2-40B4-BE49-F238E27FC236}">
              <a16:creationId xmlns:a16="http://schemas.microsoft.com/office/drawing/2014/main" id="{A5027C27-2638-4A84-BE67-376C52FF63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0.04846</cdr:x>
      <cdr:y>0.87404</cdr:y>
    </cdr:from>
    <cdr:to>
      <cdr:x>0.19751</cdr:x>
      <cdr:y>1</cdr:y>
    </cdr:to>
    <cdr:sp macro="" textlink="">
      <cdr:nvSpPr>
        <cdr:cNvPr id="2" name="TextBox 1"/>
        <cdr:cNvSpPr txBox="1"/>
      </cdr:nvSpPr>
      <cdr:spPr>
        <a:xfrm xmlns:a="http://schemas.openxmlformats.org/drawingml/2006/main">
          <a:off x="297296" y="3554916"/>
          <a:ext cx="914400" cy="5123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0.03576</cdr:x>
      <cdr:y>0.94428</cdr:y>
    </cdr:from>
    <cdr:to>
      <cdr:x>0.1848</cdr:x>
      <cdr:y>1</cdr:y>
    </cdr:to>
    <cdr:sp macro="" textlink="">
      <cdr:nvSpPr>
        <cdr:cNvPr id="3" name="TextBox 2"/>
        <cdr:cNvSpPr txBox="1"/>
      </cdr:nvSpPr>
      <cdr:spPr>
        <a:xfrm xmlns:a="http://schemas.openxmlformats.org/drawingml/2006/main">
          <a:off x="271988" y="4127500"/>
          <a:ext cx="1133588" cy="24353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share.jhmi.edu/JHHS/Packages/Consolidated%20Financials/0102/Medicine/0102Sump&amp;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R200010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waugustin\Local%20Settings\Temp\DOCUME~1\GHEMIN~1\LOCALS~1\Temp\UMMS_BudBk_FY06_draftv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ILLFS1\chpdm\Documents%20and%20Settings\waugustin\Local%20Settings\Temp\DOCUME~1\GHEMIN~1\LOCALS~1\Temp\UMMS_BudBk_FY06_draftv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FS01\workgroups\Documents%20and%20Settings\waugustin\Local%20Settings\Temp\DOCUME~1\GHEMIN~1\LOCALS~1\Temp\UMMS_BudBk_FY06_draftv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RATES\ANU_FILE\FY%202011\UMMC\UMH\Annual%20Filing%20Model\UMH%20AF_2011_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ILLFS1\chpdm\RATES\ANU_FILE\FY%202011\UMMC\UMH\Annual%20Filing%20Model\UMH%20AF_2011_v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OFS01\workgroups\RATES\ANU_FILE\FY%202011\UMMC\UMH\Annual%20Filing%20Model\UMH%20AF_2011_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JHHS\JHHS%20-%20FY17\JHHS_BUDGET17_SCHEDULE%20A%20Templat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BUDREV\HSCRC16\JHH\AF%20Model%202016%20-JHH%20Final%20-%20Sept%2015%202016.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ILLFS1\chpdm\Profs\CLIENTS%20-%20DATA%20FILES\2015\UMMS\Annual%20Filings%20FY%2014\SJMC\SJMC%20Annual%20Filing%202014_Final2%20(unlink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ocuments%20and%20Settings\ssaha\My%20Documents\AGENDAS\Kernan+Texas%20Staff%20Meeting%203_14_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rofs\CLIENTS%20-%20DATA%20FILES\2015\UMMS\Annual%20Filings%20FY%2014\SJMC\SJMC%20Annual%20Filing%202014_Final2%20(unlinke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FS01\workgroups\Profs\CLIENTS%20-%20DATA%20FILES\2015\UMMS\Annual%20Filings%20FY%2014\SJMC\SJMC%20Annual%20Filing%202014_Final2%20(unlinke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BUDREV\HSCRC20\JHH\AF%20xxx.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kphilli2\Local%20Settings\Temporary%20Internet%20Files\Content.Outlook\6W3COOGF\Packages\Consolidated%20Financials\Prior%20Fiscal%20Years\0902\Exec&amp;Expan\0902exec_master.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H1_H4%20Input"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sfluke1\AppData\Local\Microsoft\Windows\INetCache\Content.Outlook\TQLQNALW\HSCRC%20PWSDA%20Hospital%20Financial%20Report%20Template%20-%20FY%202020%20Total.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desiraewaltemyer\AppData\Local\Microsoft\Windows\INetCache\Content.Outlook\J500BLID\St%20Joseph%202019%20BHC%20HSCRC%20year%20end%20reporting%20budget%20sheet%20updated%209-25-1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ILLFS1\chpdm\BMAS\MASTER\FY03\Control%20Structure\Control%20Structure%20FY03%200602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COFS01\workgroups\BMAS\MASTER\FY03\Control%20Structure\Control%20Structure%20FY03%200602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BMAS\MASTER\FY03\Control%20Structure\Control%20Structure%20FY03%20060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jsnoyes\Desktop\CHGH%20Baseline%20Model%20-%201116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JHHS\JHHS%20-%20FY16\ScheduleA_Returns\FU03_PFS_Financial%20Clearance%20Phase%202%20Proforma%20-%20%20Lease%20Synopsi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nts%20and%20Settings\kphilli2\Local%20Settings\Temporary%20Internet%20Files\Content.Outlook\6W3COOGF\Packages\Consolidated%20Financials\11-05\1105CFelim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Departments\Central%20Accounting\REIMB\Charles\Checklist\CR%20Checkli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in.ad.jhu.edu\users$\My%20Documents\CAS%202001\FY2001_budge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in.ad.jhu.edu\users$\My%20Documents\Cas%202000\historical_charts.berry"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kphilli2\Local%20Settings\Temporary%20Internet%20Files\Content.Outlook\6W3COOGF\Packages\Eliminations\P&amp;L%20Elims\P&amp;L040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ILLFS1\chpdm\09%20HSCRC\Annual%20Report%202009\Submission%202009\0010%20DGH%20AF_2009%20Submission%20110320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09%20HSCRC\Annual%20Report%202009\Submission%202009\0010%20DGH%20AF_2009%20Submission%201103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COFS01\workgroups\09%20HSCRC\Annual%20Report%202009\Submission%202009\0010%20DGH%20AF_2009%20Submission%201103200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RATES\ANU_FILE\FY%202008\JLK\JLK%20-%20AF_2008%20(Volume%20Adjustmen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64_Lifebridge%20Levindale_v2.xlsx" TargetMode="External"/><Relationship Id="rId1" Type="http://schemas.openxmlformats.org/officeDocument/2006/relationships/externalLinkPath" Target="file:///\\HILLFS1\chpdm\projects\HSCRC-Community%20Benefit%20Reporting\FY%202022%20Financials\Final%20Reports%20for%20Merge%20Tool\FY22_Financials_0064_Lifebridge%20Levindale_v2.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ILLFS1\chpdm\RATES\ANU_FILE\FY%202008\JLK\JLK%20-%20AF_2008%20(Volume%20Adjustmen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COFS01\workgroups\RATES\ANU_FILE\FY%202008\JLK\JLK%20-%20AF_2008%20(Volume%20Adjustmen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VP%20&amp;%20DirF&amp;A\Sherry%20Fluke\EBCA%20Budget%20FY2014\EBCA_JHHS_FY2014_MasterBook_JUN2014_071414_SF.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VP%20&amp;%20DirF&amp;A\Sherry%20Fluke\EBCA%20Budget%20FY2017\ebca450_JHHS_FY2017_MasterBook%20FINAL%20SF071217.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in.ad.jhu.edu\users$\cpa_shared\FY2005\Department%20spreadsheets\State%20Relations%20FY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Reports%20for%20SJMC\Case%20Counts\CCL\Case%20Counts\CaseCounts%20GE%20&amp;%20Mennen.xls" TargetMode="External"/></Relationships>
</file>

<file path=xl/externalLinks/_rels/externalLink46.xml.rels><?xml version="1.0" encoding="UTF-8" standalone="yes"?>
<Relationships xmlns="http://schemas.openxmlformats.org/package/2006/relationships"><Relationship Id="rId2" Type="http://schemas.openxmlformats.org/officeDocument/2006/relationships/externalLinkPath" Target="file:///\\hillfs1.chpdm.umbc.edu\chpdm\projects\HSCRC-Community%20Benefit%20Reporting\FY%202021%20Financials\FINAL%20FY%202021%20HCB%20Financial%20Report.xlsx" TargetMode="External"/><Relationship Id="rId1" Type="http://schemas.openxmlformats.org/officeDocument/2006/relationships/externalLinkPath" Target="file:///\\HILLFS1\chpdm\projects\HSCRC-Community%20Benefit%20Reporting\FY%202021%20Financials\FINAL%20FY%202021%20HCB%20Financial%20Report.xlsx" TargetMode="External"/></Relationships>
</file>

<file path=xl/externalLinks/_rels/externalLink47.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03_UM%20Capital%20Region_v3.xlsx" TargetMode="External"/><Relationship Id="rId1" Type="http://schemas.openxmlformats.org/officeDocument/2006/relationships/externalLinkPath" Target="file:///\\hillfs1.chpdm.umbc.edu\chpdm\projects\HSCRC-Community%20Benefit%20Reporting\FY%202022%20Financials\Final%20Reports%20for%20Merge%20Tool\FY22_Financials_0003_UM%20Capital%20Region_v3.xlsx" TargetMode="External"/></Relationships>
</file>

<file path=xl/externalLinks/_rels/externalLink48.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06_UM%20Harford%20Memorial_v2.xlsx" TargetMode="External"/><Relationship Id="rId1" Type="http://schemas.openxmlformats.org/officeDocument/2006/relationships/externalLinkPath" Target="file:///\\HILLFS1\chpdm\projects\HSCRC-Community%20Benefit%20Reporting\FY%202022%20Financials\Final%20Reports%20for%20Merge%20Tool\FY22_Financials_0006_UM%20Harford%20Memorial_v2.xlsx" TargetMode="External"/></Relationships>
</file>

<file path=xl/externalLinks/_rels/externalLink49.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11_Saint%20Agnes.xlsx" TargetMode="External"/><Relationship Id="rId1" Type="http://schemas.openxmlformats.org/officeDocument/2006/relationships/externalLinkPath" Target="file:///\\HILLFS1\chpdm\projects\HSCRC-Community%20Benefit%20Reporting\FY%202022%20Financials\Final%20Reports%20for%20Merge%20Tool\FY22_Financials_0011_Saint%20Agne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K:\LTC%20Unit\bsun\For%20Tim%20Williams\test_FY22\FY22_Financials_0064_Lifebridge%20Levindale_v2.xlsx" TargetMode="External"/><Relationship Id="rId1" Type="http://schemas.openxmlformats.org/officeDocument/2006/relationships/externalLinkPath" Target="file:///K:\LTC%20Unit\bsun\For%20Tim%20Williams\test_FY22\FY22_Financials_0064_Lifebridge%20Levindale_v2.xlsx" TargetMode="External"/></Relationships>
</file>

<file path=xl/externalLinks/_rels/externalLink50.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13_Grace_v3.xlsx" TargetMode="External"/><Relationship Id="rId1" Type="http://schemas.openxmlformats.org/officeDocument/2006/relationships/externalLinkPath" Target="file:///\\HILLFS1\chpdm\projects\HSCRC-Community%20Benefit%20Reporting\FY%202022%20Financials\Final%20Reports%20for%20Merge%20Tool\FY22_Financials_0013_Grace_v3.xlsx" TargetMode="External"/></Relationships>
</file>

<file path=xl/externalLinks/_rels/externalLink51.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17_Garrett_v3.xlsx" TargetMode="External"/><Relationship Id="rId1" Type="http://schemas.openxmlformats.org/officeDocument/2006/relationships/externalLinkPath" Target="file:///\\HILLFS1\chpdm\projects\HSCRC-Community%20Benefit%20Reporting\FY%202022%20Financials\Final%20Reports%20for%20Merge%20Tool\FY22_Financials_0017_Garrett_v3.xlsx" TargetMode="External"/></Relationships>
</file>

<file path=xl/externalLinks/_rels/externalLink52.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22_Suburban.xlsx" TargetMode="External"/><Relationship Id="rId1" Type="http://schemas.openxmlformats.org/officeDocument/2006/relationships/externalLinkPath" Target="file:///\\HILLFS1\chpdm\projects\HSCRC-Community%20Benefit%20Reporting\FY%202022%20Financials\Final%20Reports%20for%20Merge%20Tool\FY22_Financials_0022_Suburban.xlsx"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34_MedStar%20Harbor_v3.xlsx" TargetMode="External"/><Relationship Id="rId1" Type="http://schemas.openxmlformats.org/officeDocument/2006/relationships/externalLinkPath" Target="file:///\\HILLFS1\chpdm\projects\HSCRC-Community%20Benefit%20Reporting\FY%202022%20Financials\Final%20Reports%20for%20Merge%20Tool\FY22_Financials_0034_MedStar%20Harbor_v3.xlsx"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35_UM%20Charles%20Regional_v3.xlsx" TargetMode="External"/><Relationship Id="rId1" Type="http://schemas.openxmlformats.org/officeDocument/2006/relationships/externalLinkPath" Target="file:///\\HILLFS1\chpdm\projects\HSCRC-Community%20Benefit%20Reporting\FY%202022%20Financials\Final%20Reports%20for%20Merge%20Tool\FY22_Financials_0035_UM%20Charles%20Regional_v3.xlsx" TargetMode="External"/></Relationships>
</file>

<file path=xl/externalLinks/_rels/externalLink55.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38_UMMC%20Midtown_v3.xlsx" TargetMode="External"/><Relationship Id="rId1" Type="http://schemas.openxmlformats.org/officeDocument/2006/relationships/externalLinkPath" Target="file:///\\HILLFS1\chpdm\projects\HSCRC-Community%20Benefit%20Reporting\FY%202022%20Financials\Final%20Reports%20for%20Merge%20Tool\FY22_Financials_0038_UMMC%20Midtown_v3.xlsx" TargetMode="External"/></Relationships>
</file>

<file path=xl/externalLinks/_rels/externalLink56.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49_UM%20Upper%20Chesapeake_v3.xlsx" TargetMode="External"/><Relationship Id="rId1" Type="http://schemas.openxmlformats.org/officeDocument/2006/relationships/externalLinkPath" Target="file:///\\HILLFS1\chpdm\projects\HSCRC-Community%20Benefit%20Reporting\FY%202022%20Financials\Final%20Reports%20for%20Merge%20Tool\FY22_Financials_0049_UM%20Upper%20Chesapeake_v3.xlsx" TargetMode="External"/></Relationships>
</file>

<file path=xl/externalLinks/_rels/externalLink57.xml.rels><?xml version="1.0" encoding="UTF-8" standalone="yes"?>
<Relationships xmlns="http://schemas.openxmlformats.org/package/2006/relationships"><Relationship Id="rId2" Type="http://schemas.openxmlformats.org/officeDocument/2006/relationships/externalLinkPath" Target="file:///\\HILLFS1\chpdm\projects\HSCRC-Community%20Benefit%20Reporting\FY%202022%20Financials\Final%20Reports%20for%20Merge%20Tool\FY22_Financials_0061_Atlantic%20General_v2.xlsx" TargetMode="External"/><Relationship Id="rId1" Type="http://schemas.openxmlformats.org/officeDocument/2006/relationships/externalLinkPath" Target="file:///\\HILLFS1\chpdm\projects\HSCRC-Community%20Benefit%20Reporting\FY%202022%20Financials\Final%20Reports%20for%20Merge%20Tool\FY22_Financials_0061_Atlantic%20General_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pintiha\LOCALS~1\Temp\Projections%20for%20SG\JH%20Operating%20Costs_3rd%20draf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Charles\Square%20Footage\Charles\Reference%20Files\Cost%20Report%20Workpaper%20Set%20C-D%20Part%20V%20UMMS%20UMMS%2006-30-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ILLFS1\chpdm\Charles\Square%20Footage\Charles\Reference%20Files\Cost%20Report%20Workpaper%20Set%20C-D%20Part%20V%20UMMS%20UMMS%2006-3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ebshare.jhmi.edu/jhhs/Packages/Consolidated%20Financials/0302/Exec&amp;Expan/0101ExecS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cine"/>
      <sheetName val="Rollforward"/>
      <sheetName val="som amount vs 50%"/>
      <sheetName val="0102Sump&amp;l"/>
      <sheetName val="Sheet1"/>
      <sheetName val="som_amount_vs_50%"/>
      <sheetName val="JHHS Obligated Group Rollup"/>
    </sheetNames>
    <sheetDataSet>
      <sheetData sheetId="0" refreshError="1">
        <row r="8">
          <cell r="C8" t="str">
            <v>Month of January</v>
          </cell>
          <cell r="I8" t="str">
            <v>Period Ended January 31, 2002</v>
          </cell>
        </row>
        <row r="9">
          <cell r="C9" t="str">
            <v>Actual</v>
          </cell>
          <cell r="E9" t="str">
            <v>Budget</v>
          </cell>
          <cell r="G9" t="str">
            <v>Variance</v>
          </cell>
          <cell r="I9" t="str">
            <v>Actual</v>
          </cell>
          <cell r="K9" t="str">
            <v>Budget</v>
          </cell>
        </row>
        <row r="11">
          <cell r="C11">
            <v>7314</v>
          </cell>
          <cell r="E11">
            <v>2292</v>
          </cell>
          <cell r="G11">
            <v>5022</v>
          </cell>
          <cell r="I11">
            <v>11028</v>
          </cell>
          <cell r="K11">
            <v>8528</v>
          </cell>
        </row>
        <row r="13">
          <cell r="C13">
            <v>231</v>
          </cell>
          <cell r="E13">
            <v>227</v>
          </cell>
          <cell r="G13">
            <v>4</v>
          </cell>
          <cell r="I13">
            <v>1089</v>
          </cell>
          <cell r="K13">
            <v>1071</v>
          </cell>
        </row>
        <row r="15">
          <cell r="C15">
            <v>198</v>
          </cell>
          <cell r="E15">
            <v>167</v>
          </cell>
          <cell r="G15">
            <v>31</v>
          </cell>
          <cell r="I15">
            <v>1014</v>
          </cell>
          <cell r="K15">
            <v>1329</v>
          </cell>
        </row>
        <row r="17">
          <cell r="C17">
            <v>-501</v>
          </cell>
          <cell r="E17">
            <v>-165</v>
          </cell>
          <cell r="G17">
            <v>-336</v>
          </cell>
          <cell r="I17">
            <v>-757</v>
          </cell>
          <cell r="K17">
            <v>-357</v>
          </cell>
        </row>
        <row r="19">
          <cell r="C19">
            <v>-830.46408999999915</v>
          </cell>
          <cell r="E19">
            <v>-274.95900000000097</v>
          </cell>
          <cell r="G19">
            <v>-555.50508999999818</v>
          </cell>
          <cell r="I19">
            <v>-5147.3224399999963</v>
          </cell>
          <cell r="K19">
            <v>-5138.7100000000128</v>
          </cell>
        </row>
        <row r="21">
          <cell r="C21">
            <v>5323.8830000000162</v>
          </cell>
          <cell r="E21">
            <v>920</v>
          </cell>
          <cell r="G21">
            <v>4403.8830000000162</v>
          </cell>
          <cell r="I21">
            <v>3891.7469999999739</v>
          </cell>
          <cell r="K21">
            <v>-6235</v>
          </cell>
        </row>
        <row r="23">
          <cell r="C23">
            <v>0</v>
          </cell>
          <cell r="E23">
            <v>0</v>
          </cell>
          <cell r="G23">
            <v>0</v>
          </cell>
          <cell r="I23">
            <v>0</v>
          </cell>
          <cell r="K23">
            <v>0</v>
          </cell>
        </row>
        <row r="26">
          <cell r="C26">
            <v>11735.418910000017</v>
          </cell>
          <cell r="E26">
            <v>3166.0409999999993</v>
          </cell>
          <cell r="G26">
            <v>8569.3779100000174</v>
          </cell>
          <cell r="I26">
            <v>11118.424559999978</v>
          </cell>
          <cell r="K26">
            <v>-802.71000000001277</v>
          </cell>
        </row>
        <row r="30">
          <cell r="C30" t="str">
            <v>Actual</v>
          </cell>
          <cell r="E30" t="str">
            <v>Budget</v>
          </cell>
          <cell r="G30" t="str">
            <v>Variance</v>
          </cell>
          <cell r="I30" t="str">
            <v>Actual</v>
          </cell>
          <cell r="K30" t="str">
            <v>Budget</v>
          </cell>
        </row>
        <row r="31">
          <cell r="C31">
            <v>-612.77299999999923</v>
          </cell>
          <cell r="E31">
            <v>-274.55100000000289</v>
          </cell>
          <cell r="G31">
            <v>-338.22199999999634</v>
          </cell>
          <cell r="I31">
            <v>-4688.0579999999864</v>
          </cell>
          <cell r="K31">
            <v>-4789.2110000000157</v>
          </cell>
        </row>
        <row r="32">
          <cell r="C32">
            <v>-397.7940000000001</v>
          </cell>
          <cell r="E32">
            <v>-10.643000000000029</v>
          </cell>
          <cell r="G32">
            <v>-387.15100000000007</v>
          </cell>
          <cell r="I32">
            <v>-1421.719000000001</v>
          </cell>
          <cell r="K32">
            <v>-199.31600000000071</v>
          </cell>
        </row>
        <row r="33">
          <cell r="C33">
            <v>5</v>
          </cell>
          <cell r="E33">
            <v>-8</v>
          </cell>
          <cell r="G33">
            <v>13</v>
          </cell>
          <cell r="I33">
            <v>10</v>
          </cell>
          <cell r="K33">
            <v>-445</v>
          </cell>
        </row>
        <row r="34">
          <cell r="C34">
            <v>-1005.5669999999993</v>
          </cell>
          <cell r="E34">
            <v>-293.19400000000292</v>
          </cell>
          <cell r="G34">
            <v>-712.37299999999641</v>
          </cell>
          <cell r="I34">
            <v>-6099.7769999999873</v>
          </cell>
          <cell r="K34">
            <v>-5433.5270000000164</v>
          </cell>
        </row>
        <row r="38">
          <cell r="C38">
            <v>-8.0340899999991393</v>
          </cell>
          <cell r="E38">
            <v>-83.151000000000963</v>
          </cell>
          <cell r="G38">
            <v>75.116910000001823</v>
          </cell>
          <cell r="I38">
            <v>-758.16043999999624</v>
          </cell>
          <cell r="K38">
            <v>-1893.077000000013</v>
          </cell>
        </row>
        <row r="39">
          <cell r="C39">
            <v>-425</v>
          </cell>
          <cell r="E39">
            <v>-177.167</v>
          </cell>
          <cell r="G39">
            <v>-247.833</v>
          </cell>
          <cell r="I39">
            <v>-2969</v>
          </cell>
          <cell r="K39">
            <v>-2823.8449999999998</v>
          </cell>
        </row>
        <row r="40">
          <cell r="C40">
            <v>-399.93</v>
          </cell>
          <cell r="E40">
            <v>-10.641</v>
          </cell>
          <cell r="G40">
            <v>-389.28899999999999</v>
          </cell>
          <cell r="I40">
            <v>-1425.162</v>
          </cell>
          <cell r="K40">
            <v>-199.28800000000001</v>
          </cell>
        </row>
        <row r="41">
          <cell r="C41">
            <v>2.5</v>
          </cell>
          <cell r="E41">
            <v>-4</v>
          </cell>
          <cell r="G41">
            <v>6.5</v>
          </cell>
          <cell r="I41">
            <v>5</v>
          </cell>
          <cell r="K41">
            <v>-222.5</v>
          </cell>
        </row>
        <row r="42">
          <cell r="C42">
            <v>-830.46408999999915</v>
          </cell>
          <cell r="E42">
            <v>-274.95900000000097</v>
          </cell>
          <cell r="G42">
            <v>-555.50508999999818</v>
          </cell>
          <cell r="I42">
            <v>-5147.3224399999963</v>
          </cell>
          <cell r="K42">
            <v>-5138.7100000000137</v>
          </cell>
        </row>
        <row r="44">
          <cell r="C44">
            <v>5891.8830000000162</v>
          </cell>
          <cell r="E44">
            <v>1021</v>
          </cell>
          <cell r="G44">
            <v>4870.8830000000162</v>
          </cell>
          <cell r="I44">
            <v>5988.7469999999739</v>
          </cell>
          <cell r="K44">
            <v>-4050</v>
          </cell>
        </row>
      </sheetData>
      <sheetData sheetId="1" refreshError="1"/>
      <sheetData sheetId="2" refreshError="1"/>
      <sheetData sheetId="3" refreshError="1"/>
      <sheetData sheetId="4" refreshError="1"/>
      <sheetData sheetId="5"/>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sheetName val="Checklist"/>
      <sheetName val="WSA"/>
      <sheetName val="WSB"/>
      <sheetName val="WSC"/>
      <sheetName val="WS1"/>
      <sheetName val="WS1-A"/>
      <sheetName val="WS1-B"/>
      <sheetName val="WS1-C"/>
      <sheetName val="WS1-D"/>
      <sheetName val="WS1-E"/>
      <sheetName val="WS1-F"/>
      <sheetName val="WS1-G"/>
      <sheetName val="WS2"/>
      <sheetName val="WS2-A"/>
      <sheetName val="WS2-B"/>
      <sheetName val="WS2-C"/>
      <sheetName val="WS2-D"/>
      <sheetName val="WS2-E"/>
      <sheetName val="WS2-F"/>
      <sheetName val="WS2-G"/>
      <sheetName val="WS2-H"/>
      <sheetName val="WS3"/>
      <sheetName val="WS3-LESSOR"/>
      <sheetName val="WS3-A"/>
      <sheetName val="WS3-B"/>
      <sheetName val="WS4"/>
      <sheetName val="WS5"/>
      <sheetName val="WS6"/>
      <sheetName val="WS7"/>
      <sheetName val="WS8"/>
    </sheetNames>
    <sheetDataSet>
      <sheetData sheetId="0">
        <row r="3">
          <cell r="S3">
            <v>0</v>
          </cell>
          <cell r="U3">
            <v>86</v>
          </cell>
          <cell r="W3">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cation Basis"/>
      <sheetName val="Changes"/>
      <sheetName val="Pending"/>
      <sheetName val="MeetingNotes"/>
      <sheetName val="Cost Reduction"/>
      <sheetName val="Dept Adj Detail"/>
      <sheetName val="Mgt Adj Detail"/>
      <sheetName val="Inflation"/>
      <sheetName val="Bud Load Recon"/>
      <sheetName val="JHHS P&amp;L"/>
      <sheetName val="P&amp;L_Condensed"/>
      <sheetName val="FY15 Actual"/>
      <sheetName val="FYTD16 Actual"/>
      <sheetName val="FY16 Budget"/>
      <sheetName val="FU15 Revenue Feeder"/>
      <sheetName val="COA"/>
      <sheetName val="A "/>
      <sheetName val="CostCenter_ExpCat"/>
      <sheetName val="FU15B Exp Sum by CCR"/>
      <sheetName val="FTE Chgbks"/>
      <sheetName val="RJW Summary_Exp&amp;Chgbk"/>
      <sheetName val="FU P+L Summary"/>
      <sheetName val="Revenue Summary"/>
      <sheetName val="Chargeback Summary"/>
      <sheetName val="Chargeback Summary 2"/>
      <sheetName val="FU Expense Summary"/>
      <sheetName val="FU Summary"/>
      <sheetName val="fu_01"/>
      <sheetName val="001-0010"/>
      <sheetName val="fu_02"/>
      <sheetName val="002-0010"/>
      <sheetName val="002-0015"/>
      <sheetName val="fu_03"/>
      <sheetName val="03_AllOther"/>
      <sheetName val="003-0210"/>
      <sheetName val="Larson"/>
      <sheetName val="003-0180"/>
      <sheetName val="003-0181"/>
      <sheetName val="003-0230"/>
      <sheetName val="003-0200"/>
      <sheetName val="003-0340"/>
      <sheetName val="003-0420"/>
      <sheetName val="003-0360"/>
      <sheetName val="003-0450"/>
      <sheetName val="003-0470"/>
      <sheetName val="003-0190"/>
      <sheetName val="003-0480"/>
      <sheetName val="003-0350"/>
      <sheetName val="003-0370"/>
      <sheetName val="Beranek"/>
      <sheetName val="003-0220"/>
      <sheetName val="003-0250"/>
      <sheetName val="003-0255"/>
      <sheetName val="003-0280"/>
      <sheetName val="Werthman"/>
      <sheetName val="003-0240"/>
      <sheetName val="003-0260"/>
      <sheetName val="003-0265"/>
      <sheetName val="003-0270"/>
      <sheetName val="003-0290"/>
      <sheetName val="003-0295"/>
      <sheetName val="PFS"/>
      <sheetName val="003-0010"/>
      <sheetName val="003-0020"/>
      <sheetName val="003-0030"/>
      <sheetName val="003-0040"/>
      <sheetName val="003-0050"/>
      <sheetName val="003-0060"/>
      <sheetName val="003-0070"/>
      <sheetName val="003-0080"/>
      <sheetName val="003-0090"/>
      <sheetName val="003-0095"/>
      <sheetName val="003-0100"/>
      <sheetName val="003-0105"/>
      <sheetName val="003-0106"/>
      <sheetName val="003-0108"/>
      <sheetName val="017-0020"/>
      <sheetName val="003-0110"/>
      <sheetName val="003-0120"/>
      <sheetName val="003-0125"/>
      <sheetName val="003-0130"/>
      <sheetName val="003-0140"/>
      <sheetName val="003-0160"/>
      <sheetName val="fu_04"/>
      <sheetName val="004-0010"/>
      <sheetName val="004-0020"/>
      <sheetName val="004-0030"/>
      <sheetName val="004-0040"/>
      <sheetName val="004-0050"/>
      <sheetName val="004-0060"/>
      <sheetName val="004-0061"/>
      <sheetName val="004-0062"/>
      <sheetName val="004-0070"/>
      <sheetName val="004-0080"/>
      <sheetName val="004-0090"/>
      <sheetName val="fu_05"/>
      <sheetName val="005-0001"/>
      <sheetName val="005-0010"/>
      <sheetName val="005-0020"/>
      <sheetName val="005-0030"/>
      <sheetName val="005-0040"/>
      <sheetName val="005-0050"/>
      <sheetName val="005-0060"/>
      <sheetName val="005-0070"/>
      <sheetName val="005-0080"/>
      <sheetName val="005-0090"/>
      <sheetName val="fu_06"/>
      <sheetName val="fu_07"/>
      <sheetName val="007-0010"/>
      <sheetName val="007-0020"/>
      <sheetName val="fu_08"/>
      <sheetName val="008-0020"/>
      <sheetName val="008-0021"/>
      <sheetName val="008-0030"/>
      <sheetName val="008-0040"/>
      <sheetName val="008-0050"/>
      <sheetName val="008-0051"/>
      <sheetName val="008-0060"/>
      <sheetName val="008-0070"/>
      <sheetName val="fu_09"/>
      <sheetName val="fu_10"/>
      <sheetName val="010-0030"/>
      <sheetName val="010-0040"/>
      <sheetName val="010-0050"/>
      <sheetName val="010-0050a"/>
      <sheetName val="010-0050b"/>
      <sheetName val="010-0050c"/>
      <sheetName val="010-0060"/>
      <sheetName val="010-0100"/>
      <sheetName val="fu_11"/>
      <sheetName val="011-0020"/>
      <sheetName val="fu_12"/>
      <sheetName val="012-0010"/>
      <sheetName val="012-0020"/>
      <sheetName val="012-0030"/>
      <sheetName val="012-0040"/>
      <sheetName val="012-0050"/>
      <sheetName val="012-0060"/>
      <sheetName val="012-0070"/>
      <sheetName val="012-0080"/>
      <sheetName val="012-0090"/>
      <sheetName val="012-0110"/>
      <sheetName val="fu_14"/>
      <sheetName val="014-0010"/>
      <sheetName val="014-0020"/>
      <sheetName val="fu_15"/>
      <sheetName val="015-0010"/>
      <sheetName val="015-0010a"/>
      <sheetName val="015-0010b"/>
      <sheetName val="015-0010c"/>
      <sheetName val="015-0010d"/>
      <sheetName val="015-0010e"/>
      <sheetName val="015-0010f"/>
      <sheetName val="015-0010g"/>
      <sheetName val="015-0010h"/>
      <sheetName val="015-0010i"/>
      <sheetName val="015-0010j"/>
      <sheetName val="015-0010k"/>
      <sheetName val="015-0010l"/>
      <sheetName val="015-0020"/>
      <sheetName val="015-0030"/>
      <sheetName val="015-0051"/>
      <sheetName val="015-0052"/>
      <sheetName val="015-0053"/>
      <sheetName val="015-0055"/>
      <sheetName val="015-0056"/>
      <sheetName val="015-0057"/>
      <sheetName val="015-0058"/>
      <sheetName val="015-0059"/>
      <sheetName val="015-0060"/>
      <sheetName val="015-0070"/>
      <sheetName val="015-0075"/>
      <sheetName val="015-0080"/>
      <sheetName val="015-0081"/>
      <sheetName val="015-0085"/>
      <sheetName val="015-0086"/>
      <sheetName val="015-0087"/>
      <sheetName val="015-0088"/>
      <sheetName val="015-0089"/>
      <sheetName val="015-0090"/>
      <sheetName val="015-0091"/>
      <sheetName val="015-0093"/>
      <sheetName val="015-0095"/>
      <sheetName val="015-0096"/>
      <sheetName val="015-0100"/>
      <sheetName val="015-0105"/>
      <sheetName val="015-0110"/>
      <sheetName val="015-0120"/>
      <sheetName val="015-0130"/>
      <sheetName val="015-0140"/>
      <sheetName val="015-0150"/>
      <sheetName val="015-0160"/>
      <sheetName val="015-0170"/>
      <sheetName val="015-0180"/>
      <sheetName val="015-0200"/>
      <sheetName val="015-0200a"/>
      <sheetName val="015-0200b"/>
      <sheetName val="015-0200c"/>
      <sheetName val="015-0200e"/>
      <sheetName val="015-0200d"/>
      <sheetName val="015-0200f"/>
      <sheetName val="015-0200g"/>
      <sheetName val="015-0200h"/>
      <sheetName val="015-0200i"/>
      <sheetName val="015-0200j"/>
      <sheetName val="fu_16"/>
      <sheetName val="003-0328"/>
      <sheetName val="003-0430"/>
      <sheetName val="016-0030"/>
      <sheetName val="016-0040"/>
      <sheetName val="016-0050"/>
      <sheetName val="016-0060"/>
      <sheetName val="016-0070"/>
      <sheetName val="016-0080"/>
      <sheetName val="016-0090"/>
      <sheetName val="016-0100"/>
      <sheetName val="016-0105"/>
      <sheetName val="016-0110"/>
      <sheetName val="016-0120"/>
      <sheetName val="016-0130"/>
      <sheetName val="016-0150"/>
      <sheetName val="016-0160"/>
      <sheetName val="016-0170"/>
      <sheetName val="fu_17"/>
      <sheetName val="000-0001"/>
      <sheetName val="000-0003"/>
      <sheetName val="017-0010"/>
      <sheetName val="017-0011"/>
      <sheetName val="017-0012"/>
      <sheetName val="017-0030"/>
      <sheetName val="017-0040"/>
      <sheetName val="017-0050"/>
      <sheetName val="017-0060"/>
      <sheetName val="017-0070"/>
      <sheetName val="017-0080"/>
      <sheetName val="017-0090"/>
      <sheetName val="017-0100"/>
      <sheetName val="017-0110"/>
      <sheetName val="017-0120"/>
      <sheetName val="017-0130"/>
      <sheetName val="017-0140"/>
      <sheetName val="017-0150"/>
      <sheetName val="017-0160"/>
      <sheetName val="017-0170"/>
      <sheetName val="017-0180"/>
      <sheetName val="017-0190"/>
      <sheetName val="017-0195"/>
      <sheetName val="017-0200"/>
      <sheetName val="017-0210"/>
      <sheetName val="fu_18"/>
      <sheetName val="018-0010"/>
      <sheetName val="018-0011"/>
      <sheetName val="018-0012"/>
      <sheetName val="018-0020"/>
      <sheetName val="fu_20"/>
      <sheetName val="020-0020"/>
      <sheetName val="020-0025"/>
      <sheetName val="020-0030"/>
      <sheetName val="020-0035"/>
      <sheetName val="020-0040"/>
      <sheetName val="020-0045"/>
      <sheetName val="020-0050"/>
      <sheetName val="020-0055"/>
      <sheetName val="020-0060"/>
      <sheetName val="020-0070"/>
      <sheetName val="020-0075"/>
      <sheetName val="020-0080"/>
      <sheetName val="020-0085"/>
      <sheetName val="020-0090"/>
      <sheetName val="020-0095"/>
      <sheetName val="fu_31"/>
      <sheetName val="031-0301"/>
      <sheetName val="031-0303"/>
      <sheetName val="031-0305"/>
      <sheetName val="031-0308"/>
      <sheetName val="031-0310"/>
      <sheetName val="031-0311"/>
      <sheetName val="fu_85"/>
      <sheetName val="fu_89"/>
      <sheetName val="089-0000"/>
      <sheetName val="089-0001"/>
      <sheetName val="JHH"/>
      <sheetName val="JHBMC"/>
      <sheetName val="HCGH"/>
      <sheetName val="Suburban"/>
      <sheetName val="Sibley"/>
      <sheetName val="All Childrens"/>
      <sheetName val="JHHC"/>
      <sheetName val="JHHCG"/>
      <sheetName val="JHU"/>
      <sheetName val="JHCP"/>
      <sheetName val="JHHS"/>
      <sheetName val="JHI"/>
      <sheetName val="EHP"/>
      <sheetName val="MSC"/>
      <sheetName val="Endow"/>
      <sheetName val="JHBCC"/>
      <sheetName val="JHBAD"/>
      <sheetName val="PATFIRST"/>
      <sheetName val="JHEMS"/>
      <sheetName val="HCGH_GynOb"/>
      <sheetName val="BSI"/>
      <sheetName val="Intrastaff"/>
      <sheetName val="IRS"/>
      <sheetName val="SHC"/>
      <sheetName val="JHMMC"/>
      <sheetName val="Medbiquitous"/>
      <sheetName val="Parking104"/>
      <sheetName val="Parking108"/>
      <sheetName val="JH Utilities"/>
      <sheetName val="OphAssoc"/>
      <sheetName val="PriorPart"/>
      <sheetName val="HowardHosp"/>
      <sheetName val="JHRG"/>
      <sheetName val="EnergySvcs"/>
      <sheetName val="WestCounty"/>
      <sheetName val="CRISP"/>
      <sheetName val="TCAS"/>
      <sheetName val="Pension"/>
      <sheetName val="HSI"/>
      <sheetName val="SSA"/>
      <sheetName val="JH Imaging"/>
      <sheetName val="SupplyChain"/>
      <sheetName val="EPIC"/>
      <sheetName val="TotalChgbks"/>
    </sheetNames>
    <sheetDataSet>
      <sheetData sheetId="0"/>
      <sheetData sheetId="1"/>
      <sheetData sheetId="2"/>
      <sheetData sheetId="3"/>
      <sheetData sheetId="4">
        <row r="3">
          <cell r="H3">
            <v>0</v>
          </cell>
        </row>
      </sheetData>
      <sheetData sheetId="5"/>
      <sheetData sheetId="6"/>
      <sheetData sheetId="7">
        <row r="9">
          <cell r="C9">
            <v>0.02</v>
          </cell>
        </row>
        <row r="26">
          <cell r="C26">
            <v>1.9891304347826086</v>
          </cell>
        </row>
      </sheetData>
      <sheetData sheetId="8"/>
      <sheetData sheetId="9"/>
      <sheetData sheetId="10"/>
      <sheetData sheetId="11">
        <row r="85">
          <cell r="G85">
            <v>2325612.12</v>
          </cell>
        </row>
      </sheetData>
      <sheetData sheetId="12">
        <row r="85">
          <cell r="G85">
            <v>1183267.02</v>
          </cell>
        </row>
      </sheetData>
      <sheetData sheetId="13">
        <row r="85">
          <cell r="G85">
            <v>2498855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row r="1">
          <cell r="A1" t="str">
            <v>JOHNS HOPKINS HEALTH SYSTEM</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Volume"/>
      <sheetName val="Revenue"/>
      <sheetName val="Statistic (Js) Input"/>
      <sheetName val="DP1 Input"/>
      <sheetName val="RE Input"/>
      <sheetName val="PDA Input"/>
      <sheetName val="P1 Input"/>
      <sheetName val="P2 Input"/>
      <sheetName val="P3 Input"/>
      <sheetName val="P4 Input"/>
      <sheetName val="Don Service Exp"/>
      <sheetName val="ACS Input"/>
      <sheetName val="E,F,UR Alloc"/>
      <sheetName val="Rate Order"/>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Rct (DON'T HIDE)"/>
      <sheetName val="Cvr (DON'T HIDE)"/>
      <sheetName val="Sig (DON'T HIDE)"/>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S7"/>
      <sheetName val="S8"/>
      <sheetName val="S9 (UR6-A)"/>
      <sheetName val="Exh_1"/>
      <sheetName val="Exh_2"/>
      <sheetName val="Exh_3"/>
      <sheetName val="Exh_4"/>
      <sheetName val="Exh_5"/>
      <sheetName val="Exh_6"/>
      <sheetName val="Exh_7"/>
      <sheetName val="Exh_8"/>
      <sheetName val="Exh_9"/>
      <sheetName val="Exh_10"/>
      <sheetName val="Exh_11"/>
      <sheetName val="GME_Exh_1"/>
      <sheetName val="GME_Exh_2"/>
      <sheetName val="GME_Exh_3"/>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RR (a)"/>
      <sheetName val="RR (b)"/>
      <sheetName val="PY_M"/>
      <sheetName val="EC"/>
      <sheetName val="ACS Check"/>
      <sheetName val="Expenses Check"/>
      <sheetName val="cdefhpv"/>
      <sheetName val="rev5pda"/>
      <sheetName val="Print"/>
      <sheetName val="Safeguard"/>
      <sheetName val="Instructions"/>
      <sheetName val="HSCRC Rates By Center 2016"/>
      <sheetName val="FY 2015 - RE"/>
      <sheetName val="FY 2015 - UA"/>
      <sheetName val="Sch"/>
      <sheetName val="Protection Controls"/>
    </sheetNames>
    <sheetDataSet>
      <sheetData sheetId="0">
        <row r="5">
          <cell r="B5" t="str">
            <v>The Johns Hopkins Hospital</v>
          </cell>
        </row>
      </sheetData>
      <sheetData sheetId="1">
        <row r="6">
          <cell r="A6" t="str">
            <v>HSCRC Sched #</v>
          </cell>
          <cell r="B6" t="str">
            <v>CODE</v>
          </cell>
          <cell r="C6" t="str">
            <v>VOLUME</v>
          </cell>
          <cell r="D6" t="str">
            <v>DESCRIPTION</v>
          </cell>
          <cell r="E6" t="str">
            <v>GL KEY 1</v>
          </cell>
          <cell r="F6" t="str">
            <v>GL KEY 2</v>
          </cell>
          <cell r="G6" t="str">
            <v>FORM #</v>
          </cell>
        </row>
        <row r="8">
          <cell r="A8" t="str">
            <v>UAMAL</v>
          </cell>
          <cell r="B8" t="str">
            <v>MAL</v>
          </cell>
          <cell r="D8" t="str">
            <v>Malpractice Insurance</v>
          </cell>
          <cell r="E8" t="str">
            <v>- 8830</v>
          </cell>
          <cell r="G8" t="str">
            <v>UA</v>
          </cell>
          <cell r="H8" t="str">
            <v>UAMAL</v>
          </cell>
        </row>
        <row r="9">
          <cell r="A9" t="str">
            <v>UAOIN</v>
          </cell>
          <cell r="B9" t="str">
            <v>OIN</v>
          </cell>
          <cell r="D9" t="str">
            <v>Other Insurance</v>
          </cell>
          <cell r="E9" t="str">
            <v>- 8840</v>
          </cell>
          <cell r="G9" t="str">
            <v>UA</v>
          </cell>
          <cell r="H9" t="str">
            <v>UAOIN</v>
          </cell>
        </row>
        <row r="10">
          <cell r="A10" t="str">
            <v>UAMCR</v>
          </cell>
          <cell r="B10" t="str">
            <v>MCR</v>
          </cell>
          <cell r="D10" t="str">
            <v>Medical Care Review</v>
          </cell>
          <cell r="E10" t="str">
            <v>- 8880</v>
          </cell>
          <cell r="G10" t="str">
            <v>UA</v>
          </cell>
          <cell r="H10" t="str">
            <v>UAMCR</v>
          </cell>
        </row>
        <row r="11">
          <cell r="A11" t="str">
            <v>UADEP</v>
          </cell>
          <cell r="B11" t="str">
            <v>DEP</v>
          </cell>
          <cell r="D11" t="str">
            <v>Depreciation &amp; Amortization</v>
          </cell>
          <cell r="E11" t="str">
            <v>- 8810</v>
          </cell>
          <cell r="G11" t="str">
            <v>UA</v>
          </cell>
          <cell r="H11" t="str">
            <v>UADEP</v>
          </cell>
        </row>
        <row r="12">
          <cell r="A12" t="str">
            <v>UALEASE</v>
          </cell>
          <cell r="B12" t="str">
            <v>LEA</v>
          </cell>
          <cell r="D12" t="str">
            <v>Leases &amp; Rentals</v>
          </cell>
          <cell r="E12" t="str">
            <v>- 8820</v>
          </cell>
          <cell r="G12" t="str">
            <v>UA</v>
          </cell>
          <cell r="H12" t="str">
            <v>UALEASE</v>
          </cell>
        </row>
        <row r="13">
          <cell r="A13" t="str">
            <v>UALIC</v>
          </cell>
          <cell r="B13" t="str">
            <v>LIC</v>
          </cell>
          <cell r="D13" t="str">
            <v>Licenses &amp; Taxes</v>
          </cell>
          <cell r="E13" t="str">
            <v>- 8850</v>
          </cell>
          <cell r="G13" t="str">
            <v>UA</v>
          </cell>
          <cell r="H13" t="str">
            <v>UALIC</v>
          </cell>
        </row>
        <row r="14">
          <cell r="A14" t="str">
            <v>UAIST</v>
          </cell>
          <cell r="B14" t="str">
            <v>IST</v>
          </cell>
          <cell r="D14" t="str">
            <v>Interest Short Term</v>
          </cell>
          <cell r="E14" t="str">
            <v>- 8860</v>
          </cell>
          <cell r="G14" t="str">
            <v>UA</v>
          </cell>
          <cell r="H14" t="str">
            <v>UAIST</v>
          </cell>
        </row>
        <row r="15">
          <cell r="A15" t="str">
            <v>UAILT</v>
          </cell>
          <cell r="B15" t="str">
            <v>ILT</v>
          </cell>
          <cell r="D15" t="str">
            <v>Interest Long Term</v>
          </cell>
          <cell r="E15" t="str">
            <v>- 8870</v>
          </cell>
          <cell r="G15" t="str">
            <v>UA</v>
          </cell>
          <cell r="H15" t="str">
            <v>UAILT</v>
          </cell>
        </row>
        <row r="17">
          <cell r="A17" t="str">
            <v>DP1</v>
          </cell>
          <cell r="B17" t="str">
            <v>EDP</v>
          </cell>
          <cell r="D17" t="str">
            <v>Data Processing</v>
          </cell>
          <cell r="E17" t="str">
            <v>- 8621</v>
          </cell>
          <cell r="F17" t="str">
            <v>- 5620</v>
          </cell>
          <cell r="G17" t="str">
            <v>DP1</v>
          </cell>
          <cell r="H17" t="str">
            <v>DP1</v>
          </cell>
        </row>
        <row r="19">
          <cell r="A19" t="str">
            <v>C1</v>
          </cell>
          <cell r="B19" t="str">
            <v>DTY</v>
          </cell>
          <cell r="C19" t="str">
            <v>Meals</v>
          </cell>
          <cell r="D19" t="str">
            <v>Dietary Services</v>
          </cell>
          <cell r="E19" t="str">
            <v>- 8310</v>
          </cell>
          <cell r="G19" t="str">
            <v>C1</v>
          </cell>
          <cell r="H19" t="str">
            <v>C1</v>
          </cell>
        </row>
        <row r="20">
          <cell r="A20" t="str">
            <v>C2</v>
          </cell>
          <cell r="B20" t="str">
            <v>LL</v>
          </cell>
          <cell r="C20" t="str">
            <v>Pounds</v>
          </cell>
          <cell r="D20" t="str">
            <v>Laundry &amp; Linen</v>
          </cell>
          <cell r="E20" t="str">
            <v>- 8330</v>
          </cell>
          <cell r="F20" t="str">
            <v>- 5330</v>
          </cell>
          <cell r="G20" t="str">
            <v>C2</v>
          </cell>
          <cell r="H20" t="str">
            <v>C2</v>
          </cell>
        </row>
        <row r="21">
          <cell r="A21" t="str">
            <v>C3</v>
          </cell>
          <cell r="B21" t="str">
            <v>SSS</v>
          </cell>
          <cell r="C21" t="str">
            <v>Admissions</v>
          </cell>
          <cell r="D21" t="str">
            <v>Social Services</v>
          </cell>
          <cell r="E21" t="str">
            <v>- 8350</v>
          </cell>
          <cell r="F21" t="str">
            <v>- 5350</v>
          </cell>
          <cell r="G21" t="str">
            <v>C3</v>
          </cell>
          <cell r="H21" t="str">
            <v>C3</v>
          </cell>
        </row>
        <row r="22">
          <cell r="A22" t="str">
            <v>C4</v>
          </cell>
          <cell r="B22" t="str">
            <v>PUR</v>
          </cell>
          <cell r="C22" t="str">
            <v>EIPD</v>
          </cell>
          <cell r="D22" t="str">
            <v>Purchasing &amp; Stores</v>
          </cell>
          <cell r="E22" t="str">
            <v>- 8690</v>
          </cell>
          <cell r="F22" t="str">
            <v>- 5690</v>
          </cell>
          <cell r="G22" t="str">
            <v>C4</v>
          </cell>
          <cell r="H22" t="str">
            <v>C4</v>
          </cell>
        </row>
        <row r="23">
          <cell r="A23" t="str">
            <v>C5</v>
          </cell>
          <cell r="B23" t="str">
            <v>POP</v>
          </cell>
          <cell r="C23" t="str">
            <v>Sq. Feet</v>
          </cell>
          <cell r="D23" t="str">
            <v>Plant Operations</v>
          </cell>
          <cell r="E23" t="str">
            <v>- 8410</v>
          </cell>
          <cell r="G23" t="str">
            <v>C5</v>
          </cell>
          <cell r="H23" t="str">
            <v>C5</v>
          </cell>
        </row>
        <row r="24">
          <cell r="A24" t="str">
            <v>C6</v>
          </cell>
          <cell r="B24" t="str">
            <v>HKP</v>
          </cell>
          <cell r="C24" t="str">
            <v>Sq. Feet</v>
          </cell>
          <cell r="D24" t="str">
            <v>Housekeeping</v>
          </cell>
          <cell r="E24" t="str">
            <v>- 8450</v>
          </cell>
          <cell r="F24" t="str">
            <v>- 5450</v>
          </cell>
          <cell r="G24" t="str">
            <v>C6</v>
          </cell>
          <cell r="H24" t="str">
            <v>C6</v>
          </cell>
        </row>
        <row r="25">
          <cell r="A25" t="str">
            <v>C7</v>
          </cell>
          <cell r="B25" t="str">
            <v>CSS</v>
          </cell>
          <cell r="C25" t="str">
            <v>EIPA</v>
          </cell>
          <cell r="D25" t="str">
            <v>Central Services &amp; Supply</v>
          </cell>
          <cell r="E25" t="str">
            <v>- 8460</v>
          </cell>
          <cell r="G25" t="str">
            <v>C7</v>
          </cell>
          <cell r="H25" t="str">
            <v>C7</v>
          </cell>
        </row>
        <row r="26">
          <cell r="A26" t="str">
            <v>C8</v>
          </cell>
          <cell r="B26" t="str">
            <v>PHM</v>
          </cell>
          <cell r="C26" t="str">
            <v>EIPA</v>
          </cell>
          <cell r="D26" t="str">
            <v>Pharmacy</v>
          </cell>
          <cell r="E26" t="str">
            <v>- 8470</v>
          </cell>
          <cell r="G26" t="str">
            <v>C8</v>
          </cell>
          <cell r="H26" t="str">
            <v>C8</v>
          </cell>
        </row>
        <row r="27">
          <cell r="A27" t="str">
            <v>C9</v>
          </cell>
          <cell r="B27" t="str">
            <v>FIS</v>
          </cell>
          <cell r="C27" t="str">
            <v>EIPD</v>
          </cell>
          <cell r="D27" t="str">
            <v>General Accounting</v>
          </cell>
          <cell r="E27" t="str">
            <v>- 8510</v>
          </cell>
          <cell r="G27" t="str">
            <v>C9</v>
          </cell>
          <cell r="H27" t="str">
            <v>C9</v>
          </cell>
        </row>
        <row r="28">
          <cell r="A28" t="str">
            <v>C10</v>
          </cell>
          <cell r="B28" t="str">
            <v>PAC</v>
          </cell>
          <cell r="C28" t="str">
            <v># Pt. Days &amp; OP Visits</v>
          </cell>
          <cell r="D28" t="str">
            <v>Patient Accounts</v>
          </cell>
          <cell r="E28" t="str">
            <v>- 8310</v>
          </cell>
          <cell r="G28" t="str">
            <v>C10</v>
          </cell>
          <cell r="H28" t="str">
            <v>C10</v>
          </cell>
        </row>
        <row r="29">
          <cell r="A29" t="str">
            <v>C11</v>
          </cell>
          <cell r="B29" t="str">
            <v>MGT</v>
          </cell>
          <cell r="C29" t="str">
            <v>EIPD</v>
          </cell>
          <cell r="D29" t="str">
            <v>Hospital Administration</v>
          </cell>
          <cell r="E29" t="str">
            <v>- 8610</v>
          </cell>
          <cell r="G29" t="str">
            <v>C11</v>
          </cell>
          <cell r="H29" t="str">
            <v>C11</v>
          </cell>
        </row>
        <row r="30">
          <cell r="A30" t="str">
            <v>C12</v>
          </cell>
          <cell r="B30" t="str">
            <v>MRD</v>
          </cell>
          <cell r="C30" t="str">
            <v>Discharge &amp; 1/8 OP Visits</v>
          </cell>
          <cell r="D30" t="str">
            <v>Medical Records</v>
          </cell>
          <cell r="E30" t="str">
            <v>- 8710</v>
          </cell>
          <cell r="F30" t="str">
            <v>- 5710</v>
          </cell>
          <cell r="G30" t="str">
            <v>C12</v>
          </cell>
          <cell r="H30" t="str">
            <v>C12</v>
          </cell>
        </row>
        <row r="31">
          <cell r="A31" t="str">
            <v>C13</v>
          </cell>
          <cell r="B31" t="str">
            <v>MSA</v>
          </cell>
          <cell r="C31" t="str">
            <v>EIPD</v>
          </cell>
          <cell r="D31" t="str">
            <v>Medical Staff Administration</v>
          </cell>
          <cell r="E31" t="str">
            <v>- 8720</v>
          </cell>
          <cell r="G31" t="str">
            <v>C13</v>
          </cell>
          <cell r="H31" t="str">
            <v>C13</v>
          </cell>
        </row>
        <row r="32">
          <cell r="A32" t="str">
            <v>C14</v>
          </cell>
          <cell r="B32" t="str">
            <v>NAD</v>
          </cell>
          <cell r="C32" t="str">
            <v>Hours of Personnel</v>
          </cell>
          <cell r="D32" t="str">
            <v>Nursing Administration</v>
          </cell>
          <cell r="E32" t="str">
            <v>- 8750</v>
          </cell>
          <cell r="G32" t="str">
            <v>C14</v>
          </cell>
          <cell r="H32" t="str">
            <v>C14</v>
          </cell>
        </row>
        <row r="33">
          <cell r="A33" t="str">
            <v>C15</v>
          </cell>
          <cell r="B33" t="str">
            <v>OAO</v>
          </cell>
          <cell r="C33" t="str">
            <v>EIPA</v>
          </cell>
          <cell r="D33" t="str">
            <v>Organ Acquisition Overhead</v>
          </cell>
          <cell r="G33" t="str">
            <v>C15</v>
          </cell>
          <cell r="H33" t="str">
            <v>C15</v>
          </cell>
        </row>
        <row r="35">
          <cell r="A35" t="str">
            <v>D1</v>
          </cell>
          <cell r="B35" t="str">
            <v>MSG</v>
          </cell>
          <cell r="C35" t="str">
            <v>Patient Days</v>
          </cell>
          <cell r="D35" t="str">
            <v>Med/Surg Acute</v>
          </cell>
          <cell r="E35" t="str">
            <v>- 6010</v>
          </cell>
          <cell r="G35" t="str">
            <v>D1</v>
          </cell>
          <cell r="H35" t="str">
            <v>D1</v>
          </cell>
        </row>
        <row r="36">
          <cell r="A36" t="str">
            <v>D2</v>
          </cell>
          <cell r="B36" t="str">
            <v>PED</v>
          </cell>
          <cell r="C36" t="str">
            <v>Patient Days</v>
          </cell>
          <cell r="D36" t="str">
            <v>Pediatric Acute</v>
          </cell>
          <cell r="E36" t="str">
            <v>- 6170</v>
          </cell>
          <cell r="G36" t="str">
            <v>D2</v>
          </cell>
          <cell r="H36" t="str">
            <v>D2</v>
          </cell>
        </row>
        <row r="37">
          <cell r="A37" t="str">
            <v>D3</v>
          </cell>
          <cell r="B37" t="str">
            <v>PSY</v>
          </cell>
          <cell r="C37" t="str">
            <v>Patient Days</v>
          </cell>
          <cell r="D37" t="str">
            <v>Psychiatric Acute</v>
          </cell>
          <cell r="E37" t="str">
            <v>- 6210</v>
          </cell>
          <cell r="G37" t="str">
            <v>D3</v>
          </cell>
          <cell r="H37" t="str">
            <v>D3</v>
          </cell>
        </row>
        <row r="38">
          <cell r="A38" t="str">
            <v>D4</v>
          </cell>
          <cell r="B38" t="str">
            <v>OBS</v>
          </cell>
          <cell r="C38" t="str">
            <v>Patient Days</v>
          </cell>
          <cell r="D38" t="str">
            <v>Obstetrics Acute</v>
          </cell>
          <cell r="E38" t="str">
            <v>- 6250</v>
          </cell>
          <cell r="G38" t="str">
            <v>D4</v>
          </cell>
          <cell r="H38" t="str">
            <v>D4</v>
          </cell>
        </row>
        <row r="39">
          <cell r="A39" t="str">
            <v>D5</v>
          </cell>
          <cell r="B39" t="str">
            <v>DEF</v>
          </cell>
          <cell r="C39" t="str">
            <v>Patient Days</v>
          </cell>
          <cell r="D39" t="str">
            <v>Definitive Observation</v>
          </cell>
          <cell r="E39" t="str">
            <v>- 6280</v>
          </cell>
          <cell r="G39" t="str">
            <v>D5</v>
          </cell>
          <cell r="H39" t="str">
            <v>D5</v>
          </cell>
        </row>
        <row r="40">
          <cell r="A40" t="str">
            <v>D6</v>
          </cell>
          <cell r="B40" t="str">
            <v>MIS</v>
          </cell>
          <cell r="C40" t="str">
            <v>Patient Days</v>
          </cell>
          <cell r="D40" t="str">
            <v>Med/Surg Intensive Care</v>
          </cell>
          <cell r="E40" t="str">
            <v>- 6310</v>
          </cell>
          <cell r="G40" t="str">
            <v>D6</v>
          </cell>
          <cell r="H40" t="str">
            <v>D6</v>
          </cell>
        </row>
        <row r="41">
          <cell r="A41" t="str">
            <v>D7</v>
          </cell>
          <cell r="B41" t="str">
            <v>CCU</v>
          </cell>
          <cell r="C41" t="str">
            <v>Patient Days</v>
          </cell>
          <cell r="D41" t="str">
            <v>Coronary Care</v>
          </cell>
          <cell r="E41" t="str">
            <v>- 6330</v>
          </cell>
          <cell r="G41" t="str">
            <v>D7</v>
          </cell>
          <cell r="H41" t="str">
            <v>D7</v>
          </cell>
        </row>
        <row r="42">
          <cell r="A42" t="str">
            <v>D8</v>
          </cell>
          <cell r="B42" t="str">
            <v>PIC</v>
          </cell>
          <cell r="C42" t="str">
            <v>Patient Days</v>
          </cell>
          <cell r="D42" t="str">
            <v>Pediatric Intensive Care</v>
          </cell>
          <cell r="E42" t="str">
            <v>- 6350</v>
          </cell>
          <cell r="G42" t="str">
            <v>D8</v>
          </cell>
          <cell r="H42" t="str">
            <v>D8</v>
          </cell>
        </row>
        <row r="43">
          <cell r="A43" t="str">
            <v>D9</v>
          </cell>
          <cell r="B43" t="str">
            <v>NEO</v>
          </cell>
          <cell r="C43" t="str">
            <v>Patient Days</v>
          </cell>
          <cell r="D43" t="str">
            <v>Neonatal Intensive Care</v>
          </cell>
          <cell r="E43" t="str">
            <v>- 6370</v>
          </cell>
          <cell r="G43" t="str">
            <v>D9</v>
          </cell>
          <cell r="H43" t="str">
            <v>D9</v>
          </cell>
        </row>
        <row r="44">
          <cell r="A44" t="str">
            <v>D10</v>
          </cell>
          <cell r="B44" t="str">
            <v>BUR</v>
          </cell>
          <cell r="C44" t="str">
            <v>Patient Days</v>
          </cell>
          <cell r="D44" t="str">
            <v>Burn Care</v>
          </cell>
          <cell r="E44" t="str">
            <v>- 6380</v>
          </cell>
          <cell r="G44" t="str">
            <v>D10</v>
          </cell>
          <cell r="H44" t="str">
            <v>D10</v>
          </cell>
        </row>
        <row r="45">
          <cell r="A45" t="str">
            <v>D11</v>
          </cell>
          <cell r="B45" t="str">
            <v>PSI</v>
          </cell>
          <cell r="C45" t="str">
            <v>Patient Days</v>
          </cell>
          <cell r="D45" t="str">
            <v>Psychiatric Intensive Care</v>
          </cell>
          <cell r="E45" t="str">
            <v>- 6390</v>
          </cell>
          <cell r="G45" t="str">
            <v>D11</v>
          </cell>
          <cell r="H45" t="str">
            <v>D11</v>
          </cell>
        </row>
        <row r="46">
          <cell r="A46" t="str">
            <v>D12</v>
          </cell>
          <cell r="B46" t="str">
            <v>TRM</v>
          </cell>
          <cell r="C46" t="str">
            <v>Patient Days</v>
          </cell>
          <cell r="D46" t="str">
            <v>Shock Trauma</v>
          </cell>
          <cell r="E46" t="str">
            <v>- 6411</v>
          </cell>
          <cell r="G46" t="str">
            <v>D12</v>
          </cell>
          <cell r="H46" t="str">
            <v>D12</v>
          </cell>
        </row>
        <row r="47">
          <cell r="A47" t="str">
            <v>D13</v>
          </cell>
          <cell r="B47" t="str">
            <v>ONC</v>
          </cell>
          <cell r="C47" t="str">
            <v>Patient Days</v>
          </cell>
          <cell r="D47" t="str">
            <v>Oncology</v>
          </cell>
          <cell r="E47" t="str">
            <v>- 6412</v>
          </cell>
          <cell r="G47" t="str">
            <v>D13</v>
          </cell>
          <cell r="H47" t="str">
            <v>D13</v>
          </cell>
        </row>
        <row r="48">
          <cell r="A48" t="str">
            <v>D14</v>
          </cell>
          <cell r="B48" t="str">
            <v>NUR</v>
          </cell>
          <cell r="C48" t="str">
            <v>Patient Days</v>
          </cell>
          <cell r="D48" t="str">
            <v>Newborn Nursery</v>
          </cell>
          <cell r="E48" t="str">
            <v>- 6510</v>
          </cell>
          <cell r="G48" t="str">
            <v>D14</v>
          </cell>
          <cell r="H48" t="str">
            <v>D14</v>
          </cell>
        </row>
        <row r="49">
          <cell r="A49" t="str">
            <v>D15</v>
          </cell>
          <cell r="B49" t="str">
            <v>PRE</v>
          </cell>
          <cell r="C49" t="str">
            <v>Patient Days</v>
          </cell>
          <cell r="D49" t="str">
            <v>Premature Nursery</v>
          </cell>
          <cell r="E49" t="str">
            <v>- 6520</v>
          </cell>
          <cell r="G49" t="str">
            <v>D15</v>
          </cell>
          <cell r="H49" t="str">
            <v>D15</v>
          </cell>
        </row>
        <row r="50">
          <cell r="A50" t="str">
            <v>D16</v>
          </cell>
          <cell r="B50" t="str">
            <v>ECF</v>
          </cell>
          <cell r="C50" t="str">
            <v>Patient Days</v>
          </cell>
          <cell r="D50" t="str">
            <v>Skilled Nursing Care</v>
          </cell>
          <cell r="E50" t="str">
            <v>- 6610</v>
          </cell>
          <cell r="G50" t="str">
            <v>D16</v>
          </cell>
          <cell r="H50" t="str">
            <v>D16</v>
          </cell>
        </row>
        <row r="51">
          <cell r="A51" t="str">
            <v>D17</v>
          </cell>
          <cell r="B51" t="str">
            <v>CRH</v>
          </cell>
          <cell r="C51" t="str">
            <v>Patient Days</v>
          </cell>
          <cell r="D51" t="str">
            <v>Chronic Care</v>
          </cell>
          <cell r="E51" t="str">
            <v>- 6640</v>
          </cell>
          <cell r="G51" t="str">
            <v>D17</v>
          </cell>
          <cell r="H51" t="str">
            <v>D17</v>
          </cell>
        </row>
        <row r="52">
          <cell r="A52" t="str">
            <v>D18</v>
          </cell>
          <cell r="B52" t="str">
            <v>EMG</v>
          </cell>
          <cell r="C52" t="str">
            <v>MD. RVUs</v>
          </cell>
          <cell r="D52" t="str">
            <v>Emergency Services</v>
          </cell>
          <cell r="E52" t="str">
            <v>- 6710</v>
          </cell>
          <cell r="G52" t="str">
            <v>D18</v>
          </cell>
          <cell r="H52" t="str">
            <v>D18</v>
          </cell>
        </row>
        <row r="53">
          <cell r="A53" t="str">
            <v>D18a</v>
          </cell>
          <cell r="B53" t="str">
            <v>EMG VI</v>
          </cell>
          <cell r="C53" t="str">
            <v>Visits</v>
          </cell>
          <cell r="D53" t="str">
            <v>Emergency Services - Visits</v>
          </cell>
          <cell r="H53" t="str">
            <v>D18a</v>
          </cell>
        </row>
        <row r="54">
          <cell r="A54" t="str">
            <v>D19</v>
          </cell>
          <cell r="B54" t="str">
            <v>CL</v>
          </cell>
          <cell r="C54" t="str">
            <v>MD. RVUs</v>
          </cell>
          <cell r="D54" t="str">
            <v>Clinical Services</v>
          </cell>
          <cell r="E54" t="str">
            <v>- 6720</v>
          </cell>
          <cell r="G54" t="str">
            <v>D19</v>
          </cell>
          <cell r="H54" t="str">
            <v>D19</v>
          </cell>
        </row>
        <row r="55">
          <cell r="A55" t="str">
            <v>D19a</v>
          </cell>
          <cell r="B55" t="str">
            <v>CL VI</v>
          </cell>
          <cell r="C55" t="str">
            <v>Visits</v>
          </cell>
          <cell r="D55" t="str">
            <v>Clinical Services - Visits</v>
          </cell>
          <cell r="H55" t="str">
            <v>D19a</v>
          </cell>
        </row>
        <row r="56">
          <cell r="A56" t="str">
            <v>D20</v>
          </cell>
          <cell r="B56" t="str">
            <v>PDC</v>
          </cell>
          <cell r="C56" t="str">
            <v>Visits</v>
          </cell>
          <cell r="D56" t="str">
            <v>Psych. Day &amp; Night Care</v>
          </cell>
          <cell r="E56" t="str">
            <v>- 6940</v>
          </cell>
          <cell r="G56" t="str">
            <v>D20</v>
          </cell>
          <cell r="H56" t="str">
            <v>D20</v>
          </cell>
        </row>
        <row r="57">
          <cell r="A57" t="str">
            <v>D21</v>
          </cell>
          <cell r="B57" t="str">
            <v>AMS</v>
          </cell>
          <cell r="C57" t="str">
            <v>RVUs</v>
          </cell>
          <cell r="D57" t="str">
            <v>Ambulatory Surgery (PBP)</v>
          </cell>
          <cell r="E57" t="str">
            <v>- 6970</v>
          </cell>
          <cell r="G57" t="str">
            <v>D21</v>
          </cell>
          <cell r="H57" t="str">
            <v>D21</v>
          </cell>
        </row>
        <row r="58">
          <cell r="A58" t="str">
            <v>D22</v>
          </cell>
          <cell r="B58" t="str">
            <v>SDS</v>
          </cell>
          <cell r="C58" t="str">
            <v>Patients</v>
          </cell>
          <cell r="D58" t="str">
            <v>Same Day Surgery</v>
          </cell>
          <cell r="E58" t="str">
            <v>- 7060</v>
          </cell>
          <cell r="G58" t="str">
            <v>D22</v>
          </cell>
          <cell r="H58" t="str">
            <v>D22</v>
          </cell>
        </row>
        <row r="59">
          <cell r="A59" t="str">
            <v>D22a</v>
          </cell>
          <cell r="B59" t="str">
            <v>AMS</v>
          </cell>
          <cell r="C59" t="str">
            <v>Visits</v>
          </cell>
          <cell r="D59" t="str">
            <v>Unbilled SDS Visits (PBP)</v>
          </cell>
          <cell r="H59" t="str">
            <v>D22a</v>
          </cell>
        </row>
        <row r="60">
          <cell r="A60" t="str">
            <v>D23</v>
          </cell>
          <cell r="B60" t="str">
            <v>DEL</v>
          </cell>
          <cell r="C60" t="str">
            <v>MD. RVUs</v>
          </cell>
          <cell r="D60" t="str">
            <v>Labor &amp; Delivery Services</v>
          </cell>
          <cell r="E60" t="str">
            <v>- 7010</v>
          </cell>
          <cell r="G60" t="str">
            <v>D23</v>
          </cell>
          <cell r="H60" t="str">
            <v>D23</v>
          </cell>
        </row>
        <row r="61">
          <cell r="A61" t="str">
            <v>D24</v>
          </cell>
          <cell r="B61" t="str">
            <v>OR</v>
          </cell>
          <cell r="C61" t="str">
            <v>Minutes</v>
          </cell>
          <cell r="D61" t="str">
            <v>Operating Room</v>
          </cell>
          <cell r="E61" t="str">
            <v>- 7040</v>
          </cell>
          <cell r="G61" t="str">
            <v>D24</v>
          </cell>
          <cell r="H61" t="str">
            <v>D24</v>
          </cell>
        </row>
        <row r="62">
          <cell r="A62" t="str">
            <v>D24a</v>
          </cell>
          <cell r="B62" t="str">
            <v>ORC</v>
          </cell>
          <cell r="C62" t="str">
            <v>Minutes</v>
          </cell>
          <cell r="D62" t="str">
            <v>Operating Room Clinic</v>
          </cell>
          <cell r="G62" t="str">
            <v>D24a</v>
          </cell>
          <cell r="H62" t="str">
            <v>D24a</v>
          </cell>
        </row>
        <row r="63">
          <cell r="A63" t="str">
            <v>D25</v>
          </cell>
          <cell r="B63" t="str">
            <v>ANS</v>
          </cell>
          <cell r="C63" t="str">
            <v>Minutes</v>
          </cell>
          <cell r="D63" t="str">
            <v>Anesthesiology</v>
          </cell>
          <cell r="E63" t="str">
            <v>- 7080</v>
          </cell>
          <cell r="G63" t="str">
            <v>D25</v>
          </cell>
          <cell r="H63" t="str">
            <v>D25</v>
          </cell>
        </row>
        <row r="64">
          <cell r="A64" t="str">
            <v>D26</v>
          </cell>
          <cell r="B64" t="str">
            <v>MSS</v>
          </cell>
          <cell r="C64" t="str">
            <v>EIPA</v>
          </cell>
          <cell r="D64" t="str">
            <v>Med/Surg Supplies</v>
          </cell>
          <cell r="E64" t="str">
            <v>- 7110</v>
          </cell>
          <cell r="G64" t="str">
            <v>D26</v>
          </cell>
          <cell r="H64" t="str">
            <v>D26</v>
          </cell>
        </row>
        <row r="65">
          <cell r="A65" t="str">
            <v>D27</v>
          </cell>
          <cell r="B65" t="str">
            <v>CDS</v>
          </cell>
          <cell r="C65" t="str">
            <v>EIPA</v>
          </cell>
          <cell r="D65" t="str">
            <v>Drugs Sold</v>
          </cell>
          <cell r="E65" t="str">
            <v>- 7150</v>
          </cell>
          <cell r="G65" t="str">
            <v>D27</v>
          </cell>
          <cell r="H65" t="str">
            <v>D27</v>
          </cell>
        </row>
        <row r="66">
          <cell r="A66" t="str">
            <v>D28</v>
          </cell>
          <cell r="B66" t="str">
            <v>LAB</v>
          </cell>
          <cell r="C66" t="str">
            <v>MD. RVUs</v>
          </cell>
          <cell r="D66" t="str">
            <v>Laboratory Services</v>
          </cell>
          <cell r="E66" t="str">
            <v>- 7210</v>
          </cell>
          <cell r="G66" t="str">
            <v>D28</v>
          </cell>
          <cell r="H66" t="str">
            <v>D28</v>
          </cell>
        </row>
        <row r="67">
          <cell r="A67" t="str">
            <v>D28a</v>
          </cell>
          <cell r="B67" t="str">
            <v>LAB1</v>
          </cell>
          <cell r="D67" t="str">
            <v>Lab Quality Control Units</v>
          </cell>
          <cell r="H67" t="str">
            <v>D28a</v>
          </cell>
        </row>
        <row r="68">
          <cell r="A68" t="str">
            <v>D28b</v>
          </cell>
          <cell r="B68" t="str">
            <v>LAB2</v>
          </cell>
          <cell r="D68" t="str">
            <v>Lab Other Non-billed Units</v>
          </cell>
          <cell r="H68" t="str">
            <v>D28b</v>
          </cell>
        </row>
        <row r="69">
          <cell r="A69" t="str">
            <v>D29</v>
          </cell>
          <cell r="B69" t="str">
            <v>BB</v>
          </cell>
          <cell r="D69" t="str">
            <v>Blood</v>
          </cell>
          <cell r="H69" t="str">
            <v>D29</v>
          </cell>
        </row>
        <row r="70">
          <cell r="A70" t="str">
            <v>D30</v>
          </cell>
          <cell r="B70" t="str">
            <v>EKG</v>
          </cell>
          <cell r="C70" t="str">
            <v>MD RVUs</v>
          </cell>
          <cell r="D70" t="str">
            <v>Electrocardiography</v>
          </cell>
          <cell r="E70" t="str">
            <v>- 7290</v>
          </cell>
          <cell r="G70" t="str">
            <v>D30</v>
          </cell>
          <cell r="H70" t="str">
            <v>D30</v>
          </cell>
        </row>
        <row r="71">
          <cell r="A71" t="str">
            <v>D31</v>
          </cell>
          <cell r="B71" t="str">
            <v>IRC</v>
          </cell>
          <cell r="C71" t="str">
            <v>MD RVUs</v>
          </cell>
          <cell r="D71" t="str">
            <v>Invasive Radiology / Cardiovascular</v>
          </cell>
          <cell r="E71" t="str">
            <v>- 7310</v>
          </cell>
          <cell r="G71" t="str">
            <v>D31</v>
          </cell>
          <cell r="H71" t="str">
            <v>D31</v>
          </cell>
        </row>
        <row r="72">
          <cell r="A72" t="str">
            <v>D32</v>
          </cell>
          <cell r="B72" t="str">
            <v>RAD</v>
          </cell>
          <cell r="C72" t="str">
            <v>HSCRC RVUs</v>
          </cell>
          <cell r="D72" t="str">
            <v>Radiology-Diagnostic</v>
          </cell>
          <cell r="E72" t="str">
            <v>- 7320</v>
          </cell>
          <cell r="G72" t="str">
            <v>D32</v>
          </cell>
          <cell r="H72" t="str">
            <v>D32</v>
          </cell>
        </row>
        <row r="73">
          <cell r="A73" t="str">
            <v>D33</v>
          </cell>
          <cell r="B73" t="str">
            <v>CAT</v>
          </cell>
          <cell r="C73" t="str">
            <v>MD RVUs</v>
          </cell>
          <cell r="D73" t="str">
            <v>CT Scanner</v>
          </cell>
          <cell r="E73" t="str">
            <v>- 7340</v>
          </cell>
          <cell r="G73" t="str">
            <v>D33</v>
          </cell>
          <cell r="H73" t="str">
            <v>D33</v>
          </cell>
        </row>
        <row r="74">
          <cell r="A74" t="str">
            <v>D34</v>
          </cell>
          <cell r="B74" t="str">
            <v>RAT</v>
          </cell>
          <cell r="C74" t="str">
            <v>HSCRC RVUs</v>
          </cell>
          <cell r="D74" t="str">
            <v>Radiology-Therapeutic</v>
          </cell>
          <cell r="E74" t="str">
            <v>- 7360</v>
          </cell>
          <cell r="G74" t="str">
            <v>D34</v>
          </cell>
          <cell r="H74" t="str">
            <v>D34</v>
          </cell>
        </row>
        <row r="75">
          <cell r="A75" t="str">
            <v>D35</v>
          </cell>
          <cell r="B75" t="str">
            <v>NUC</v>
          </cell>
          <cell r="C75" t="str">
            <v>HSCRC RVUs</v>
          </cell>
          <cell r="D75" t="str">
            <v>Nuclear Medicine</v>
          </cell>
          <cell r="E75" t="str">
            <v>- 7380</v>
          </cell>
          <cell r="G75" t="str">
            <v>D35</v>
          </cell>
          <cell r="H75" t="str">
            <v>D35</v>
          </cell>
        </row>
        <row r="76">
          <cell r="A76" t="str">
            <v>D36</v>
          </cell>
          <cell r="B76" t="str">
            <v>RES</v>
          </cell>
          <cell r="C76" t="str">
            <v>MD RVUs</v>
          </cell>
          <cell r="D76" t="str">
            <v>Respiratory Therapy</v>
          </cell>
          <cell r="E76" t="str">
            <v>- 7420</v>
          </cell>
          <cell r="G76" t="str">
            <v>D36</v>
          </cell>
          <cell r="H76" t="str">
            <v>D36</v>
          </cell>
        </row>
        <row r="77">
          <cell r="A77" t="str">
            <v>D37</v>
          </cell>
          <cell r="B77" t="str">
            <v>PUL</v>
          </cell>
          <cell r="C77" t="str">
            <v>MD RVUs</v>
          </cell>
          <cell r="D77" t="str">
            <v>Pulmonary Function Testing</v>
          </cell>
          <cell r="E77" t="str">
            <v>- 7440</v>
          </cell>
          <cell r="G77" t="str">
            <v>D37</v>
          </cell>
          <cell r="H77" t="str">
            <v>D37</v>
          </cell>
        </row>
        <row r="78">
          <cell r="A78" t="str">
            <v>D38</v>
          </cell>
          <cell r="B78" t="str">
            <v>EEG</v>
          </cell>
          <cell r="C78" t="str">
            <v>1974 Calif. RVUs</v>
          </cell>
          <cell r="D78" t="str">
            <v>Electroencephalography</v>
          </cell>
          <cell r="E78" t="str">
            <v>- 7460</v>
          </cell>
          <cell r="G78" t="str">
            <v>D38</v>
          </cell>
          <cell r="H78" t="str">
            <v>D38</v>
          </cell>
        </row>
        <row r="79">
          <cell r="A79" t="str">
            <v>D39</v>
          </cell>
          <cell r="B79" t="str">
            <v>PTH</v>
          </cell>
          <cell r="C79" t="str">
            <v>MD RVUs</v>
          </cell>
          <cell r="D79" t="str">
            <v>Physical Therapy</v>
          </cell>
          <cell r="E79" t="str">
            <v>- 7510</v>
          </cell>
          <cell r="G79" t="str">
            <v>D39</v>
          </cell>
          <cell r="H79" t="str">
            <v>D39</v>
          </cell>
        </row>
        <row r="80">
          <cell r="A80" t="str">
            <v>D40</v>
          </cell>
          <cell r="B80" t="str">
            <v>OTH</v>
          </cell>
          <cell r="C80" t="str">
            <v>MD RVUs</v>
          </cell>
          <cell r="D80" t="str">
            <v>Occupational Therapy</v>
          </cell>
          <cell r="E80" t="str">
            <v>- 7530</v>
          </cell>
          <cell r="G80" t="str">
            <v>D40</v>
          </cell>
          <cell r="H80" t="str">
            <v>D40</v>
          </cell>
        </row>
        <row r="81">
          <cell r="A81" t="str">
            <v>D41</v>
          </cell>
          <cell r="B81" t="str">
            <v>STH</v>
          </cell>
          <cell r="C81" t="str">
            <v>MD RVUs</v>
          </cell>
          <cell r="D81" t="str">
            <v>Speech Language Pathology</v>
          </cell>
          <cell r="E81" t="str">
            <v>- 7550</v>
          </cell>
          <cell r="G81" t="str">
            <v>D41</v>
          </cell>
          <cell r="H81" t="str">
            <v>D41</v>
          </cell>
        </row>
        <row r="82">
          <cell r="A82" t="str">
            <v>D42</v>
          </cell>
          <cell r="B82" t="str">
            <v>REC</v>
          </cell>
          <cell r="C82" t="str">
            <v>Treatments</v>
          </cell>
          <cell r="D82" t="str">
            <v>Recreational Therapy</v>
          </cell>
          <cell r="E82" t="str">
            <v>- 7570</v>
          </cell>
          <cell r="G82" t="str">
            <v>D42</v>
          </cell>
          <cell r="H82" t="str">
            <v>D42</v>
          </cell>
        </row>
        <row r="83">
          <cell r="A83" t="str">
            <v>D43</v>
          </cell>
          <cell r="B83" t="str">
            <v>AUD</v>
          </cell>
          <cell r="C83" t="str">
            <v>MD RVUs</v>
          </cell>
          <cell r="D83" t="str">
            <v>Audiology</v>
          </cell>
          <cell r="E83" t="str">
            <v>- 7580</v>
          </cell>
          <cell r="G83" t="str">
            <v>D43</v>
          </cell>
          <cell r="H83" t="str">
            <v>D43</v>
          </cell>
        </row>
        <row r="84">
          <cell r="A84" t="str">
            <v>D44</v>
          </cell>
          <cell r="B84" t="str">
            <v>OPM</v>
          </cell>
          <cell r="C84" t="str">
            <v>Treatments</v>
          </cell>
          <cell r="D84" t="str">
            <v>Other Physical Medicine</v>
          </cell>
          <cell r="E84" t="str">
            <v>- 7590</v>
          </cell>
          <cell r="G84" t="str">
            <v>D44</v>
          </cell>
          <cell r="H84" t="str">
            <v>D44</v>
          </cell>
        </row>
        <row r="85">
          <cell r="A85" t="str">
            <v>D45</v>
          </cell>
          <cell r="B85" t="str">
            <v>RDL</v>
          </cell>
          <cell r="C85" t="str">
            <v>Treatments</v>
          </cell>
          <cell r="D85" t="str">
            <v>Renal Dialysis</v>
          </cell>
          <cell r="E85" t="str">
            <v>- 7710</v>
          </cell>
          <cell r="G85" t="str">
            <v>D45</v>
          </cell>
          <cell r="H85" t="str">
            <v>D45</v>
          </cell>
        </row>
        <row r="86">
          <cell r="A86" t="str">
            <v>D46</v>
          </cell>
          <cell r="B86" t="str">
            <v>OA</v>
          </cell>
          <cell r="C86" t="str">
            <v>Number</v>
          </cell>
          <cell r="D86" t="str">
            <v>Organ Acquisition</v>
          </cell>
          <cell r="E86" t="str">
            <v>- 7730</v>
          </cell>
          <cell r="G86" t="str">
            <v>D46</v>
          </cell>
          <cell r="H86" t="str">
            <v>D46</v>
          </cell>
        </row>
        <row r="87">
          <cell r="A87" t="str">
            <v>D47</v>
          </cell>
          <cell r="B87" t="str">
            <v>AOR</v>
          </cell>
          <cell r="C87" t="str">
            <v>Surgery Minutes</v>
          </cell>
          <cell r="D87" t="str">
            <v>Ambulatory Surgery</v>
          </cell>
          <cell r="E87" t="str">
            <v>- 6930</v>
          </cell>
          <cell r="G87" t="str">
            <v>D47</v>
          </cell>
          <cell r="H87" t="str">
            <v>D47</v>
          </cell>
        </row>
        <row r="88">
          <cell r="A88" t="str">
            <v>D48</v>
          </cell>
          <cell r="B88" t="str">
            <v>LEU</v>
          </cell>
          <cell r="C88" t="str">
            <v>JHH RVUs</v>
          </cell>
          <cell r="D88" t="str">
            <v>Leukopheresis</v>
          </cell>
          <cell r="E88" t="str">
            <v>- 7911</v>
          </cell>
          <cell r="G88" t="str">
            <v>D48</v>
          </cell>
          <cell r="H88" t="str">
            <v>D48</v>
          </cell>
        </row>
        <row r="89">
          <cell r="A89" t="str">
            <v>D49</v>
          </cell>
          <cell r="B89" t="str">
            <v>HYP</v>
          </cell>
          <cell r="C89" t="str">
            <v>Hrs of Treatment</v>
          </cell>
          <cell r="D89" t="str">
            <v>Hyperbaric Chamber</v>
          </cell>
          <cell r="E89" t="str">
            <v>- 7912</v>
          </cell>
          <cell r="G89" t="str">
            <v>D49</v>
          </cell>
          <cell r="H89" t="str">
            <v>D49</v>
          </cell>
        </row>
        <row r="90">
          <cell r="A90" t="str">
            <v>D50</v>
          </cell>
          <cell r="B90" t="str">
            <v>FSE</v>
          </cell>
          <cell r="C90" t="str">
            <v>Visits</v>
          </cell>
          <cell r="D90" t="str">
            <v>Free Standing Emergency</v>
          </cell>
          <cell r="E90" t="str">
            <v>- 6960</v>
          </cell>
          <cell r="G90" t="str">
            <v>D50</v>
          </cell>
          <cell r="H90" t="str">
            <v>D50</v>
          </cell>
        </row>
        <row r="91">
          <cell r="A91" t="str">
            <v>D51</v>
          </cell>
          <cell r="B91" t="str">
            <v>MRI</v>
          </cell>
          <cell r="C91" t="str">
            <v>MD RVUs</v>
          </cell>
          <cell r="D91" t="str">
            <v>Magnetic Resonance Imaging</v>
          </cell>
          <cell r="E91" t="str">
            <v>- 7350</v>
          </cell>
          <cell r="G91" t="str">
            <v>D51</v>
          </cell>
          <cell r="H91" t="str">
            <v>D51</v>
          </cell>
        </row>
        <row r="92">
          <cell r="A92" t="str">
            <v>D52</v>
          </cell>
          <cell r="B92" t="str">
            <v>ADD</v>
          </cell>
          <cell r="C92" t="str">
            <v>Days</v>
          </cell>
          <cell r="D92" t="str">
            <v>Adolescent Dual Diagnosed</v>
          </cell>
          <cell r="E92" t="str">
            <v>- 7090</v>
          </cell>
          <cell r="G92" t="str">
            <v>D52</v>
          </cell>
          <cell r="H92" t="str">
            <v>D52</v>
          </cell>
        </row>
        <row r="93">
          <cell r="A93" t="str">
            <v>D53</v>
          </cell>
          <cell r="B93" t="str">
            <v>LIT</v>
          </cell>
          <cell r="C93" t="str">
            <v>Procedures</v>
          </cell>
          <cell r="D93" t="str">
            <v>Lithotripsy</v>
          </cell>
          <cell r="E93" t="str">
            <v>- 7355</v>
          </cell>
          <cell r="G93" t="str">
            <v>D53</v>
          </cell>
          <cell r="H93" t="str">
            <v>D53</v>
          </cell>
        </row>
        <row r="94">
          <cell r="A94" t="str">
            <v>D54</v>
          </cell>
          <cell r="B94" t="str">
            <v>RHB</v>
          </cell>
          <cell r="C94" t="str">
            <v>Patient Days</v>
          </cell>
          <cell r="D94" t="str">
            <v>Rehabilitation</v>
          </cell>
          <cell r="E94" t="str">
            <v>- 6620</v>
          </cell>
          <cell r="G94" t="str">
            <v>D54</v>
          </cell>
          <cell r="H94" t="str">
            <v>D54</v>
          </cell>
        </row>
        <row r="95">
          <cell r="A95" t="str">
            <v>D55</v>
          </cell>
          <cell r="B95" t="str">
            <v>OBV</v>
          </cell>
          <cell r="C95" t="str">
            <v>HSCRC RVUs</v>
          </cell>
          <cell r="D95" t="str">
            <v>Observation</v>
          </cell>
          <cell r="E95" t="str">
            <v>- 6750</v>
          </cell>
          <cell r="G95" t="str">
            <v>D55</v>
          </cell>
          <cell r="H95" t="str">
            <v>D55</v>
          </cell>
        </row>
        <row r="96">
          <cell r="A96" t="str">
            <v>D55a</v>
          </cell>
          <cell r="B96" t="str">
            <v>OBV VI</v>
          </cell>
          <cell r="C96" t="str">
            <v>Visits</v>
          </cell>
          <cell r="D96" t="str">
            <v>Observation - Visits</v>
          </cell>
          <cell r="H96" t="str">
            <v>D55a</v>
          </cell>
        </row>
        <row r="97">
          <cell r="A97" t="str">
            <v>D56</v>
          </cell>
          <cell r="B97" t="str">
            <v>AMR</v>
          </cell>
          <cell r="C97" t="str">
            <v>HSCRC RVUs</v>
          </cell>
          <cell r="D97" t="str">
            <v>Ambulance Services-Rebundled</v>
          </cell>
          <cell r="E97" t="str">
            <v>- 7920</v>
          </cell>
          <cell r="G97" t="str">
            <v>D56</v>
          </cell>
          <cell r="H97" t="str">
            <v>D56</v>
          </cell>
        </row>
        <row r="98">
          <cell r="A98" t="str">
            <v>D57</v>
          </cell>
          <cell r="B98" t="str">
            <v>TMT</v>
          </cell>
          <cell r="C98" t="str">
            <v>Procedures</v>
          </cell>
          <cell r="D98" t="str">
            <v>Transurethal Microwave Thermotherapy</v>
          </cell>
          <cell r="E98" t="str">
            <v>- 7365</v>
          </cell>
          <cell r="G98" t="str">
            <v>D57</v>
          </cell>
          <cell r="H98" t="str">
            <v>D57</v>
          </cell>
        </row>
        <row r="99">
          <cell r="A99" t="str">
            <v>D58</v>
          </cell>
          <cell r="B99" t="str">
            <v>OCL</v>
          </cell>
          <cell r="C99" t="str">
            <v>MD RVUs</v>
          </cell>
          <cell r="D99" t="str">
            <v>Oncology O/P Clinic</v>
          </cell>
          <cell r="E99" t="str">
            <v>- 6722</v>
          </cell>
          <cell r="G99" t="str">
            <v>D58</v>
          </cell>
          <cell r="H99" t="str">
            <v>D58</v>
          </cell>
        </row>
        <row r="100">
          <cell r="A100" t="str">
            <v>D58a</v>
          </cell>
          <cell r="B100" t="str">
            <v>OCL VI</v>
          </cell>
          <cell r="C100" t="str">
            <v>Visits</v>
          </cell>
          <cell r="D100" t="str">
            <v>Oncology O/P Clinic - Visits</v>
          </cell>
          <cell r="H100" t="str">
            <v>D58a</v>
          </cell>
        </row>
        <row r="101">
          <cell r="A101" t="str">
            <v>D59</v>
          </cell>
          <cell r="B101" t="str">
            <v>TNA</v>
          </cell>
          <cell r="C101" t="str">
            <v>MD RVUs</v>
          </cell>
          <cell r="D101" t="str">
            <v>Transurethal Needle Ablation</v>
          </cell>
          <cell r="G101" t="str">
            <v>D59</v>
          </cell>
          <cell r="H101" t="str">
            <v>D59</v>
          </cell>
        </row>
        <row r="102">
          <cell r="A102" t="str">
            <v>D70</v>
          </cell>
          <cell r="B102" t="str">
            <v>PAD</v>
          </cell>
          <cell r="C102" t="str">
            <v>Patient Days</v>
          </cell>
          <cell r="D102" t="str">
            <v>Psychiatric Adult</v>
          </cell>
          <cell r="G102" t="str">
            <v>D70</v>
          </cell>
          <cell r="H102" t="str">
            <v>D70</v>
          </cell>
        </row>
        <row r="103">
          <cell r="A103" t="str">
            <v>D71</v>
          </cell>
          <cell r="B103" t="str">
            <v>PCD</v>
          </cell>
          <cell r="C103" t="str">
            <v>Patient Days</v>
          </cell>
          <cell r="D103" t="str">
            <v>Psychiatric Child/Adolescent</v>
          </cell>
          <cell r="G103" t="str">
            <v>D71</v>
          </cell>
          <cell r="H103" t="str">
            <v>D71</v>
          </cell>
        </row>
        <row r="104">
          <cell r="A104" t="str">
            <v>D73</v>
          </cell>
          <cell r="B104" t="str">
            <v>PSG</v>
          </cell>
          <cell r="C104" t="str">
            <v>Patient Days</v>
          </cell>
          <cell r="D104" t="str">
            <v>Psychiatric Geriatric</v>
          </cell>
          <cell r="G104" t="str">
            <v>D73</v>
          </cell>
          <cell r="H104" t="str">
            <v>D73</v>
          </cell>
        </row>
        <row r="105">
          <cell r="A105" t="str">
            <v>D74</v>
          </cell>
          <cell r="B105" t="str">
            <v>ITH</v>
          </cell>
          <cell r="C105" t="str">
            <v>Hours</v>
          </cell>
          <cell r="D105" t="str">
            <v>Individual Therapies</v>
          </cell>
          <cell r="G105" t="str">
            <v>D74</v>
          </cell>
          <cell r="H105" t="str">
            <v>D74</v>
          </cell>
        </row>
        <row r="106">
          <cell r="A106" t="str">
            <v>D75</v>
          </cell>
          <cell r="B106" t="str">
            <v>GTH</v>
          </cell>
          <cell r="C106" t="str">
            <v>Hours</v>
          </cell>
          <cell r="D106" t="str">
            <v>Group Therapies</v>
          </cell>
          <cell r="G106" t="str">
            <v>D75</v>
          </cell>
          <cell r="H106" t="str">
            <v>D75</v>
          </cell>
        </row>
        <row r="107">
          <cell r="A107" t="str">
            <v>D76</v>
          </cell>
          <cell r="B107" t="str">
            <v>FTH</v>
          </cell>
          <cell r="C107" t="str">
            <v>Hours</v>
          </cell>
          <cell r="D107" t="str">
            <v>Family Therapies</v>
          </cell>
          <cell r="G107" t="str">
            <v>D76</v>
          </cell>
          <cell r="H107" t="str">
            <v>D76</v>
          </cell>
        </row>
        <row r="108">
          <cell r="A108" t="str">
            <v>D77</v>
          </cell>
          <cell r="B108" t="str">
            <v>PST</v>
          </cell>
          <cell r="C108" t="str">
            <v>Hours</v>
          </cell>
          <cell r="D108" t="str">
            <v>Psychological Testing</v>
          </cell>
          <cell r="G108" t="str">
            <v>D77</v>
          </cell>
          <cell r="H108" t="str">
            <v>D77</v>
          </cell>
        </row>
        <row r="109">
          <cell r="A109" t="str">
            <v>D78</v>
          </cell>
          <cell r="B109" t="str">
            <v>PSE</v>
          </cell>
          <cell r="C109" t="str">
            <v>Hours</v>
          </cell>
          <cell r="D109" t="str">
            <v>Education</v>
          </cell>
          <cell r="G109" t="str">
            <v>D78</v>
          </cell>
          <cell r="H109" t="str">
            <v>D78</v>
          </cell>
        </row>
        <row r="110">
          <cell r="A110" t="str">
            <v>D79</v>
          </cell>
          <cell r="B110" t="str">
            <v>OPT</v>
          </cell>
          <cell r="C110" t="str">
            <v>Hours</v>
          </cell>
          <cell r="D110" t="str">
            <v>Other Therapies</v>
          </cell>
          <cell r="G110" t="str">
            <v>D79</v>
          </cell>
          <cell r="H110" t="str">
            <v>D79</v>
          </cell>
        </row>
        <row r="111">
          <cell r="A111" t="str">
            <v>D80</v>
          </cell>
          <cell r="B111" t="str">
            <v>ETH</v>
          </cell>
          <cell r="C111" t="str">
            <v>Treatments</v>
          </cell>
          <cell r="D111" t="str">
            <v>Electroconvulsive Therapy</v>
          </cell>
          <cell r="G111" t="str">
            <v>D80</v>
          </cell>
          <cell r="H111" t="str">
            <v>D80</v>
          </cell>
        </row>
        <row r="112">
          <cell r="A112" t="str">
            <v>D81</v>
          </cell>
          <cell r="B112" t="str">
            <v>ATH</v>
          </cell>
          <cell r="C112" t="str">
            <v>Hours</v>
          </cell>
          <cell r="D112" t="str">
            <v>Activity Therapies</v>
          </cell>
          <cell r="G112" t="str">
            <v>D81</v>
          </cell>
          <cell r="H112" t="str">
            <v>D81</v>
          </cell>
        </row>
        <row r="113">
          <cell r="A113" t="str">
            <v>D82</v>
          </cell>
          <cell r="B113" t="str">
            <v>RFU</v>
          </cell>
          <cell r="C113" t="str">
            <v>TBD</v>
          </cell>
          <cell r="D113" t="str">
            <v>Reserved for hospital-specific use</v>
          </cell>
          <cell r="G113" t="str">
            <v>D82</v>
          </cell>
          <cell r="H113" t="str">
            <v>D82</v>
          </cell>
        </row>
        <row r="114">
          <cell r="A114" t="str">
            <v>D83</v>
          </cell>
          <cell r="B114" t="str">
            <v>CL-340</v>
          </cell>
          <cell r="C114" t="str">
            <v>MD. RVUs</v>
          </cell>
          <cell r="D114" t="str">
            <v>340B Clinic</v>
          </cell>
          <cell r="G114" t="str">
            <v>D83</v>
          </cell>
          <cell r="H114" t="str">
            <v>D83</v>
          </cell>
        </row>
        <row r="115">
          <cell r="A115" t="str">
            <v>D84</v>
          </cell>
          <cell r="B115" t="str">
            <v>RAT-340</v>
          </cell>
          <cell r="C115" t="str">
            <v>HSCRC RVUs</v>
          </cell>
          <cell r="D115" t="str">
            <v>340B Radiology - Therapeutic</v>
          </cell>
          <cell r="G115" t="str">
            <v>D84</v>
          </cell>
          <cell r="H115" t="str">
            <v>D84</v>
          </cell>
        </row>
        <row r="116">
          <cell r="A116" t="str">
            <v>D85</v>
          </cell>
          <cell r="B116" t="str">
            <v>ORC-340</v>
          </cell>
          <cell r="C116" t="str">
            <v>Minutes</v>
          </cell>
          <cell r="D116" t="str">
            <v>340B OR Clinic Services</v>
          </cell>
          <cell r="G116" t="str">
            <v>D85</v>
          </cell>
          <cell r="H116" t="str">
            <v>D85</v>
          </cell>
        </row>
        <row r="117">
          <cell r="A117" t="str">
            <v>D86</v>
          </cell>
          <cell r="B117" t="str">
            <v>LAB-340</v>
          </cell>
          <cell r="C117" t="str">
            <v>MD. RVUs</v>
          </cell>
          <cell r="D117" t="str">
            <v>340B Laboratory Services</v>
          </cell>
          <cell r="G117" t="str">
            <v>D86</v>
          </cell>
          <cell r="H117" t="str">
            <v>D86</v>
          </cell>
        </row>
        <row r="118">
          <cell r="A118" t="str">
            <v>D87</v>
          </cell>
          <cell r="B118" t="str">
            <v>CDS-340</v>
          </cell>
          <cell r="C118" t="str">
            <v>EIPA</v>
          </cell>
          <cell r="D118" t="str">
            <v>340B Drugs</v>
          </cell>
          <cell r="G118" t="str">
            <v>D87</v>
          </cell>
          <cell r="H118" t="str">
            <v>D87</v>
          </cell>
        </row>
        <row r="119">
          <cell r="A119" t="str">
            <v>D88</v>
          </cell>
          <cell r="B119" t="str">
            <v>RFU</v>
          </cell>
          <cell r="C119" t="str">
            <v>TBD</v>
          </cell>
          <cell r="D119" t="str">
            <v>Reserved for Future Use</v>
          </cell>
          <cell r="G119" t="str">
            <v>D88</v>
          </cell>
          <cell r="H119" t="str">
            <v>D88</v>
          </cell>
        </row>
        <row r="120">
          <cell r="A120" t="str">
            <v>D89</v>
          </cell>
          <cell r="B120" t="str">
            <v>RFU</v>
          </cell>
          <cell r="C120" t="str">
            <v>TBD</v>
          </cell>
          <cell r="D120" t="str">
            <v>Reserved for Future Use</v>
          </cell>
          <cell r="G120" t="str">
            <v>D89</v>
          </cell>
          <cell r="H120" t="str">
            <v>D89</v>
          </cell>
        </row>
        <row r="121">
          <cell r="A121" t="str">
            <v>D90</v>
          </cell>
          <cell r="B121" t="str">
            <v>RFU</v>
          </cell>
          <cell r="C121" t="str">
            <v>TBD</v>
          </cell>
          <cell r="D121" t="str">
            <v>Reserved for Future Use</v>
          </cell>
          <cell r="G121" t="str">
            <v>D90</v>
          </cell>
          <cell r="H121" t="str">
            <v>D90</v>
          </cell>
        </row>
        <row r="123">
          <cell r="A123" t="str">
            <v>E1</v>
          </cell>
          <cell r="B123" t="str">
            <v>AMB</v>
          </cell>
          <cell r="C123" t="str">
            <v>Occ. Service</v>
          </cell>
          <cell r="D123" t="str">
            <v>Ambulance Services</v>
          </cell>
          <cell r="E123" t="str">
            <v>- 6950</v>
          </cell>
          <cell r="F123" t="str">
            <v>- 3950</v>
          </cell>
          <cell r="G123" t="str">
            <v>E1</v>
          </cell>
          <cell r="H123" t="str">
            <v>E1</v>
          </cell>
        </row>
        <row r="124">
          <cell r="A124" t="str">
            <v>E2</v>
          </cell>
          <cell r="B124" t="str">
            <v>PAR</v>
          </cell>
          <cell r="C124" t="str">
            <v># of Spaces</v>
          </cell>
          <cell r="D124" t="str">
            <v>Parking</v>
          </cell>
          <cell r="E124" t="str">
            <v>- 8440</v>
          </cell>
          <cell r="F124" t="str">
            <v>- 5440</v>
          </cell>
          <cell r="G124" t="str">
            <v>E2</v>
          </cell>
          <cell r="H124" t="str">
            <v>E2</v>
          </cell>
        </row>
        <row r="125">
          <cell r="A125" t="str">
            <v>E3</v>
          </cell>
          <cell r="B125" t="str">
            <v>DPO</v>
          </cell>
          <cell r="C125" t="str">
            <v>Sq Feet</v>
          </cell>
          <cell r="D125" t="str">
            <v>Doctor's Private Office Rent</v>
          </cell>
          <cell r="E125" t="str">
            <v>- 9210</v>
          </cell>
          <cell r="F125" t="str">
            <v>- 9110</v>
          </cell>
          <cell r="G125" t="str">
            <v>E3</v>
          </cell>
          <cell r="H125" t="str">
            <v>E3</v>
          </cell>
        </row>
        <row r="126">
          <cell r="A126" t="str">
            <v>E4</v>
          </cell>
          <cell r="B126" t="str">
            <v>OOR</v>
          </cell>
          <cell r="C126" t="str">
            <v>Sq Feet</v>
          </cell>
          <cell r="D126" t="str">
            <v>Office &amp; Other Rental</v>
          </cell>
          <cell r="E126" t="str">
            <v>- 9220</v>
          </cell>
          <cell r="F126" t="str">
            <v>- 9210</v>
          </cell>
          <cell r="G126" t="str">
            <v>E4</v>
          </cell>
          <cell r="H126" t="str">
            <v>E4</v>
          </cell>
        </row>
        <row r="127">
          <cell r="A127" t="str">
            <v>E5</v>
          </cell>
          <cell r="B127" t="str">
            <v>REO</v>
          </cell>
          <cell r="C127" t="str">
            <v>Sq Feet</v>
          </cell>
          <cell r="D127" t="str">
            <v>Retail Operations</v>
          </cell>
          <cell r="E127" t="str">
            <v>- 9230</v>
          </cell>
          <cell r="F127" t="str">
            <v>- 9130</v>
          </cell>
          <cell r="G127" t="str">
            <v>E5</v>
          </cell>
          <cell r="H127" t="str">
            <v>E5</v>
          </cell>
        </row>
        <row r="128">
          <cell r="A128" t="str">
            <v>E6</v>
          </cell>
          <cell r="B128" t="str">
            <v>PTE</v>
          </cell>
          <cell r="C128" t="str">
            <v># of Spaces</v>
          </cell>
          <cell r="D128" t="str">
            <v>Patients Telephones</v>
          </cell>
          <cell r="E128" t="str">
            <v>- 8615</v>
          </cell>
          <cell r="F128" t="str">
            <v>- 5610</v>
          </cell>
          <cell r="G128" t="str">
            <v>E6</v>
          </cell>
          <cell r="H128" t="str">
            <v>E6</v>
          </cell>
        </row>
        <row r="129">
          <cell r="A129" t="str">
            <v>E7</v>
          </cell>
          <cell r="B129" t="str">
            <v>CAF</v>
          </cell>
          <cell r="C129" t="str">
            <v>Meals</v>
          </cell>
          <cell r="D129" t="str">
            <v>Cafeteria</v>
          </cell>
          <cell r="E129" t="str">
            <v>- 8320</v>
          </cell>
          <cell r="F129" t="str">
            <v>- 5320</v>
          </cell>
          <cell r="G129" t="str">
            <v>E7</v>
          </cell>
          <cell r="H129" t="str">
            <v>E7</v>
          </cell>
        </row>
        <row r="130">
          <cell r="A130" t="str">
            <v>E8</v>
          </cell>
          <cell r="B130" t="str">
            <v>DEB</v>
          </cell>
          <cell r="C130" t="str">
            <v>Sq Feet</v>
          </cell>
          <cell r="D130" t="str">
            <v>Day Care Recreation Areas</v>
          </cell>
          <cell r="G130" t="str">
            <v>E8</v>
          </cell>
          <cell r="H130" t="str">
            <v>E8</v>
          </cell>
        </row>
        <row r="131">
          <cell r="A131" t="str">
            <v>E9</v>
          </cell>
          <cell r="B131" t="str">
            <v>HOU</v>
          </cell>
          <cell r="C131" t="str">
            <v>Average Number</v>
          </cell>
          <cell r="D131" t="str">
            <v>Housing</v>
          </cell>
          <cell r="E131" t="str">
            <v>- 8360</v>
          </cell>
          <cell r="F131" t="str">
            <v>- 5360</v>
          </cell>
          <cell r="G131" t="str">
            <v>E9</v>
          </cell>
          <cell r="H131" t="str">
            <v>E9</v>
          </cell>
        </row>
        <row r="133">
          <cell r="A133" t="str">
            <v>F1</v>
          </cell>
          <cell r="B133" t="str">
            <v>REG</v>
          </cell>
          <cell r="C133" t="str">
            <v>No. of Projects</v>
          </cell>
          <cell r="D133" t="str">
            <v>Research</v>
          </cell>
          <cell r="E133" t="str">
            <v>- 8010</v>
          </cell>
          <cell r="G133" t="str">
            <v>F1</v>
          </cell>
          <cell r="H133" t="str">
            <v>F1</v>
          </cell>
        </row>
        <row r="134">
          <cell r="A134" t="str">
            <v>F2</v>
          </cell>
          <cell r="B134" t="str">
            <v>RNS</v>
          </cell>
          <cell r="C134" t="str">
            <v>No. of Students</v>
          </cell>
          <cell r="D134" t="str">
            <v>Nursing Education</v>
          </cell>
          <cell r="E134" t="str">
            <v>- 8220</v>
          </cell>
          <cell r="G134" t="str">
            <v>F2</v>
          </cell>
          <cell r="H134" t="str">
            <v>F2</v>
          </cell>
        </row>
        <row r="135">
          <cell r="A135" t="str">
            <v>F3</v>
          </cell>
          <cell r="B135" t="str">
            <v>OHE</v>
          </cell>
          <cell r="C135" t="str">
            <v>No. of Students</v>
          </cell>
          <cell r="D135" t="str">
            <v>Other Health Profession Education</v>
          </cell>
          <cell r="E135" t="str">
            <v>- 8260</v>
          </cell>
          <cell r="G135" t="str">
            <v>F3</v>
          </cell>
          <cell r="H135" t="str">
            <v>F3</v>
          </cell>
        </row>
        <row r="136">
          <cell r="A136" t="str">
            <v>F4</v>
          </cell>
          <cell r="B136" t="str">
            <v>CHE</v>
          </cell>
          <cell r="C136" t="str">
            <v>No. of Participants</v>
          </cell>
          <cell r="D136" t="str">
            <v>Community Health Education</v>
          </cell>
          <cell r="E136" t="str">
            <v>- 8270</v>
          </cell>
          <cell r="G136" t="str">
            <v>F4</v>
          </cell>
          <cell r="H136" t="str">
            <v>F4</v>
          </cell>
        </row>
        <row r="138">
          <cell r="A138" t="str">
            <v>P01</v>
          </cell>
          <cell r="B138" t="str">
            <v>P1</v>
          </cell>
          <cell r="D138" t="str">
            <v>Hospital Based Physicians</v>
          </cell>
          <cell r="H138" t="str">
            <v>P01</v>
          </cell>
        </row>
        <row r="139">
          <cell r="A139" t="str">
            <v>P02</v>
          </cell>
          <cell r="B139" t="str">
            <v>P2</v>
          </cell>
          <cell r="D139" t="str">
            <v>Physician Part B Services</v>
          </cell>
          <cell r="H139" t="str">
            <v>P02</v>
          </cell>
        </row>
        <row r="140">
          <cell r="A140" t="str">
            <v>P03</v>
          </cell>
          <cell r="B140" t="str">
            <v>P3</v>
          </cell>
          <cell r="D140" t="str">
            <v>Physician Support Services</v>
          </cell>
          <cell r="H140" t="str">
            <v>P03</v>
          </cell>
        </row>
        <row r="141">
          <cell r="A141" t="str">
            <v>P04</v>
          </cell>
          <cell r="B141" t="str">
            <v>P4</v>
          </cell>
          <cell r="D141" t="str">
            <v>Resident, Intern Services</v>
          </cell>
          <cell r="H141" t="str">
            <v>P04</v>
          </cell>
        </row>
        <row r="142">
          <cell r="A142" t="str">
            <v>P05</v>
          </cell>
          <cell r="B142" t="str">
            <v>P5</v>
          </cell>
          <cell r="D142" t="str">
            <v>Resident, Intern Ineligible</v>
          </cell>
          <cell r="H142" t="str">
            <v>P05</v>
          </cell>
        </row>
        <row r="144">
          <cell r="A144" t="str">
            <v>FB1</v>
          </cell>
          <cell r="B144" t="str">
            <v>FB1</v>
          </cell>
          <cell r="D144" t="str">
            <v>Fringe Benefits</v>
          </cell>
          <cell r="H144" t="str">
            <v>FB1</v>
          </cell>
        </row>
        <row r="145">
          <cell r="A145" t="str">
            <v>MS1</v>
          </cell>
          <cell r="B145" t="str">
            <v>MSV</v>
          </cell>
          <cell r="D145" t="str">
            <v>Medical Services</v>
          </cell>
          <cell r="H145" t="str">
            <v>MS1</v>
          </cell>
        </row>
        <row r="146">
          <cell r="A146" t="str">
            <v>ZZ1</v>
          </cell>
          <cell r="B146" t="str">
            <v>GRT</v>
          </cell>
          <cell r="D146" t="str">
            <v>Grants</v>
          </cell>
          <cell r="H146" t="str">
            <v>ZZ1</v>
          </cell>
        </row>
        <row r="147">
          <cell r="A147" t="str">
            <v>ZZZ</v>
          </cell>
          <cell r="B147" t="str">
            <v>ADM</v>
          </cell>
          <cell r="D147" t="str">
            <v>Admission Services</v>
          </cell>
          <cell r="H147" t="str">
            <v>ZZZ</v>
          </cell>
        </row>
        <row r="148">
          <cell r="A148" t="str">
            <v>N/A 1</v>
          </cell>
          <cell r="B148" t="str">
            <v>PME</v>
          </cell>
          <cell r="D148" t="str">
            <v>Post Graduate Medical Ed</v>
          </cell>
          <cell r="H148" t="str">
            <v>N/A 1</v>
          </cell>
        </row>
        <row r="149">
          <cell r="A149" t="str">
            <v>N/A 2</v>
          </cell>
          <cell r="B149" t="str">
            <v>PAP</v>
          </cell>
          <cell r="D149" t="str">
            <v>Referred Ambulatory Surgery</v>
          </cell>
          <cell r="H149" t="str">
            <v>N/A 2</v>
          </cell>
        </row>
        <row r="150">
          <cell r="A150" t="str">
            <v>N/A 3</v>
          </cell>
          <cell r="B150" t="str">
            <v>TRP</v>
          </cell>
          <cell r="D150" t="str">
            <v>Patient Transportation</v>
          </cell>
          <cell r="H150" t="str">
            <v>N/A 3</v>
          </cell>
        </row>
        <row r="152">
          <cell r="A152" t="str">
            <v>UR1</v>
          </cell>
          <cell r="B152" t="str">
            <v>FSC1</v>
          </cell>
          <cell r="C152" t="str">
            <v>Visits</v>
          </cell>
          <cell r="D152" t="str">
            <v>Freestanding Clinic Services</v>
          </cell>
          <cell r="E152" t="str">
            <v>- 6970</v>
          </cell>
          <cell r="F152" t="str">
            <v>-3970</v>
          </cell>
          <cell r="G152" t="str">
            <v>UR1</v>
          </cell>
          <cell r="H152" t="str">
            <v>UR1</v>
          </cell>
        </row>
        <row r="153">
          <cell r="A153" t="str">
            <v>UR2</v>
          </cell>
          <cell r="B153" t="str">
            <v>HHC</v>
          </cell>
          <cell r="C153" t="str">
            <v>Visits</v>
          </cell>
          <cell r="D153" t="str">
            <v>Home Health Services</v>
          </cell>
          <cell r="E153" t="str">
            <v>- 6980</v>
          </cell>
          <cell r="F153" t="str">
            <v>- 3980</v>
          </cell>
          <cell r="G153" t="str">
            <v>UR2</v>
          </cell>
          <cell r="H153" t="str">
            <v>UR2</v>
          </cell>
        </row>
        <row r="154">
          <cell r="A154" t="str">
            <v>UR3</v>
          </cell>
          <cell r="B154" t="str">
            <v>ORD</v>
          </cell>
          <cell r="C154" t="str">
            <v>Treatments</v>
          </cell>
          <cell r="D154" t="str">
            <v>Outpatient Renal Dialysis</v>
          </cell>
          <cell r="E154" t="str">
            <v>- 7720</v>
          </cell>
          <cell r="F154" t="str">
            <v>- 4720</v>
          </cell>
          <cell r="G154" t="str">
            <v>UR3</v>
          </cell>
          <cell r="H154" t="str">
            <v>UR3</v>
          </cell>
        </row>
        <row r="155">
          <cell r="A155" t="str">
            <v>UR4</v>
          </cell>
          <cell r="B155" t="str">
            <v>ECF1</v>
          </cell>
          <cell r="C155" t="str">
            <v>Patient Days</v>
          </cell>
          <cell r="D155" t="str">
            <v>Skilled Nursing Care</v>
          </cell>
          <cell r="E155" t="str">
            <v>- 6610</v>
          </cell>
          <cell r="F155" t="str">
            <v>- 3610</v>
          </cell>
          <cell r="G155" t="str">
            <v>UR4</v>
          </cell>
          <cell r="H155" t="str">
            <v>UR4</v>
          </cell>
        </row>
        <row r="156">
          <cell r="A156" t="str">
            <v>UR5</v>
          </cell>
          <cell r="B156" t="str">
            <v>ULB</v>
          </cell>
          <cell r="C156" t="str">
            <v>Cap 1982 Ed.</v>
          </cell>
          <cell r="D156" t="str">
            <v>Laboratory Non-Patient</v>
          </cell>
          <cell r="E156" t="str">
            <v>- 7720</v>
          </cell>
          <cell r="G156" t="str">
            <v>UR5</v>
          </cell>
          <cell r="H156" t="str">
            <v>UR5</v>
          </cell>
        </row>
        <row r="157">
          <cell r="A157" t="str">
            <v>UR6</v>
          </cell>
          <cell r="B157" t="str">
            <v>UPB</v>
          </cell>
          <cell r="C157" t="str">
            <v>Number of FTEs</v>
          </cell>
          <cell r="D157" t="str">
            <v>Physicians Part B Services</v>
          </cell>
          <cell r="E157" t="str">
            <v>- 8760</v>
          </cell>
          <cell r="G157" t="str">
            <v>UR6</v>
          </cell>
          <cell r="H157" t="str">
            <v>UR6</v>
          </cell>
        </row>
        <row r="158">
          <cell r="A158" t="str">
            <v>UR7</v>
          </cell>
          <cell r="B158" t="str">
            <v>CNA</v>
          </cell>
          <cell r="C158" t="str">
            <v>CNA Minutes</v>
          </cell>
          <cell r="D158" t="str">
            <v>Certified Nurse Anesthetists</v>
          </cell>
          <cell r="E158" t="str">
            <v>- 7090</v>
          </cell>
          <cell r="G158" t="str">
            <v>UR7</v>
          </cell>
          <cell r="H158" t="str">
            <v>UR7</v>
          </cell>
        </row>
        <row r="159">
          <cell r="A159" t="str">
            <v>UR8</v>
          </cell>
          <cell r="B159" t="str">
            <v>PSS</v>
          </cell>
          <cell r="C159" t="str">
            <v>Number of FTEs</v>
          </cell>
          <cell r="D159" t="str">
            <v>Physician Support Services</v>
          </cell>
          <cell r="E159" t="str">
            <v>- 8740</v>
          </cell>
          <cell r="G159" t="str">
            <v>UR8</v>
          </cell>
          <cell r="H159" t="str">
            <v>UR8</v>
          </cell>
        </row>
        <row r="160">
          <cell r="A160" t="str">
            <v>UR9</v>
          </cell>
          <cell r="B160" t="str">
            <v>TBA2</v>
          </cell>
          <cell r="C160" t="str">
            <v>Visits</v>
          </cell>
          <cell r="D160" t="str">
            <v>TBD</v>
          </cell>
          <cell r="G160" t="str">
            <v>UR9</v>
          </cell>
          <cell r="H160" t="str">
            <v>UR9</v>
          </cell>
        </row>
        <row r="161">
          <cell r="A161" t="str">
            <v>UR10</v>
          </cell>
          <cell r="B161" t="str">
            <v>TBA3</v>
          </cell>
          <cell r="C161" t="str">
            <v>Visits</v>
          </cell>
          <cell r="D161" t="str">
            <v>TBD</v>
          </cell>
          <cell r="G161" t="str">
            <v>UR10</v>
          </cell>
          <cell r="H161" t="str">
            <v>UR10</v>
          </cell>
        </row>
        <row r="162">
          <cell r="A162" t="str">
            <v>UR11</v>
          </cell>
          <cell r="B162" t="str">
            <v>TBA4</v>
          </cell>
          <cell r="C162" t="str">
            <v>Visits</v>
          </cell>
          <cell r="D162" t="str">
            <v>TBD</v>
          </cell>
          <cell r="G162" t="str">
            <v>UR11</v>
          </cell>
          <cell r="H162" t="str">
            <v>UR11</v>
          </cell>
        </row>
        <row r="163">
          <cell r="A163" t="str">
            <v>UR12</v>
          </cell>
          <cell r="B163" t="str">
            <v>TBA5</v>
          </cell>
          <cell r="C163" t="str">
            <v>Visits</v>
          </cell>
          <cell r="D163" t="str">
            <v>TBD</v>
          </cell>
          <cell r="G163" t="str">
            <v>UR12</v>
          </cell>
          <cell r="H163" t="str">
            <v>UR12</v>
          </cell>
        </row>
        <row r="164">
          <cell r="A164" t="str">
            <v>UR13</v>
          </cell>
          <cell r="B164" t="str">
            <v>TBA6</v>
          </cell>
          <cell r="C164" t="str">
            <v>Visits</v>
          </cell>
          <cell r="D164" t="str">
            <v>TBD</v>
          </cell>
          <cell r="G164" t="str">
            <v>UR13</v>
          </cell>
          <cell r="H164" t="str">
            <v>UR13</v>
          </cell>
        </row>
        <row r="165">
          <cell r="A165" t="str">
            <v>UR14</v>
          </cell>
          <cell r="B165" t="str">
            <v>TBA7</v>
          </cell>
          <cell r="C165" t="str">
            <v>Visits</v>
          </cell>
          <cell r="D165" t="str">
            <v>TBD</v>
          </cell>
          <cell r="G165" t="str">
            <v>UR14</v>
          </cell>
          <cell r="H165" t="str">
            <v>UR14</v>
          </cell>
        </row>
        <row r="166">
          <cell r="A166" t="str">
            <v>UR15</v>
          </cell>
          <cell r="B166" t="str">
            <v>TBA8</v>
          </cell>
          <cell r="C166" t="str">
            <v>Visits</v>
          </cell>
          <cell r="D166" t="str">
            <v>TBD</v>
          </cell>
          <cell r="G166" t="str">
            <v>UR15</v>
          </cell>
          <cell r="H166" t="str">
            <v>UR15</v>
          </cell>
        </row>
      </sheetData>
      <sheetData sheetId="2">
        <row r="4">
          <cell r="A4">
            <v>0</v>
          </cell>
        </row>
      </sheetData>
      <sheetData sheetId="3">
        <row r="4">
          <cell r="B4">
            <v>1</v>
          </cell>
        </row>
      </sheetData>
      <sheetData sheetId="4">
        <row r="15">
          <cell r="B15" t="str">
            <v>DTY</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3">
          <cell r="C13" t="str">
            <v>MSG</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P1">
            <v>1</v>
          </cell>
        </row>
      </sheetData>
      <sheetData sheetId="35"/>
      <sheetData sheetId="36"/>
      <sheetData sheetId="37"/>
      <sheetData sheetId="38"/>
      <sheetData sheetId="39"/>
      <sheetData sheetId="40"/>
      <sheetData sheetId="41">
        <row r="109">
          <cell r="K109">
            <v>67660.862000000008</v>
          </cell>
        </row>
      </sheetData>
      <sheetData sheetId="42">
        <row r="290">
          <cell r="J290">
            <v>0</v>
          </cell>
        </row>
      </sheetData>
      <sheetData sheetId="43">
        <row r="88">
          <cell r="G88">
            <v>39020.09599999999</v>
          </cell>
        </row>
      </sheetData>
      <sheetData sheetId="44">
        <row r="332">
          <cell r="J332">
            <v>97753.667000000001</v>
          </cell>
        </row>
      </sheetData>
      <sheetData sheetId="45">
        <row r="332">
          <cell r="J332">
            <v>10689.267</v>
          </cell>
        </row>
      </sheetData>
      <sheetData sheetId="46"/>
      <sheetData sheetId="47"/>
      <sheetData sheetId="48"/>
      <sheetData sheetId="49"/>
      <sheetData sheetId="50"/>
      <sheetData sheetId="51"/>
      <sheetData sheetId="52"/>
      <sheetData sheetId="53"/>
      <sheetData sheetId="54">
        <row r="1">
          <cell r="B1" t="str">
            <v>OVERHEAD STATISTICAL APPORTIONMENT</v>
          </cell>
          <cell r="O1" t="str">
            <v>JS1 &amp; JS2</v>
          </cell>
        </row>
        <row r="4">
          <cell r="C4" t="str">
            <v>INSTITUTION NAME:</v>
          </cell>
          <cell r="E4" t="str">
            <v>The Johns Hopkins Hospital</v>
          </cell>
          <cell r="L4" t="str">
            <v>FISCAL YEAR</v>
          </cell>
          <cell r="N4">
            <v>42551</v>
          </cell>
        </row>
        <row r="5">
          <cell r="C5" t="str">
            <v>INSTITUTION NUMBER:</v>
          </cell>
          <cell r="E5" t="str">
            <v>21-0009</v>
          </cell>
        </row>
        <row r="7">
          <cell r="E7" t="str">
            <v>COL 1</v>
          </cell>
          <cell r="F7" t="str">
            <v>COL 2</v>
          </cell>
          <cell r="G7" t="str">
            <v>COL 3</v>
          </cell>
          <cell r="H7" t="str">
            <v>COL 4</v>
          </cell>
          <cell r="I7" t="str">
            <v>COL 5</v>
          </cell>
          <cell r="J7" t="str">
            <v>COL 6</v>
          </cell>
          <cell r="K7" t="str">
            <v>COL 7</v>
          </cell>
          <cell r="L7" t="str">
            <v>COL 7 A</v>
          </cell>
          <cell r="M7" t="str">
            <v>COL 8</v>
          </cell>
          <cell r="N7" t="str">
            <v>COL 9</v>
          </cell>
          <cell r="O7" t="str">
            <v>COL 10</v>
          </cell>
        </row>
        <row r="8">
          <cell r="F8" t="str">
            <v>LAUNDRY</v>
          </cell>
          <cell r="G8" t="str">
            <v>PURCHASING</v>
          </cell>
          <cell r="I8" t="str">
            <v>CENT SUPPLY</v>
          </cell>
          <cell r="J8" t="str">
            <v>PLANT</v>
          </cell>
          <cell r="K8" t="str">
            <v>INPATIENT:</v>
          </cell>
          <cell r="L8" t="str">
            <v>AMBULATORY:</v>
          </cell>
          <cell r="M8" t="str">
            <v>OUTPATIENT:</v>
          </cell>
          <cell r="N8" t="str">
            <v>MED STAFF</v>
          </cell>
        </row>
        <row r="9">
          <cell r="C9" t="str">
            <v xml:space="preserve">UNIT COST        </v>
          </cell>
          <cell r="E9" t="str">
            <v>DIETARY</v>
          </cell>
          <cell r="F9" t="str">
            <v>&amp; LINEN</v>
          </cell>
          <cell r="G9" t="str">
            <v>STORES</v>
          </cell>
          <cell r="H9" t="str">
            <v>HOUSEKEEPING</v>
          </cell>
          <cell r="I9" t="str">
            <v>PHARMACY</v>
          </cell>
          <cell r="J9" t="str">
            <v>OPERATIONS</v>
          </cell>
          <cell r="K9" t="str">
            <v>PAC, MRD</v>
          </cell>
          <cell r="L9" t="str">
            <v>PAC, MRD</v>
          </cell>
          <cell r="M9" t="str">
            <v>PAC, MRD</v>
          </cell>
          <cell r="N9" t="str">
            <v>ADMIN</v>
          </cell>
          <cell r="O9" t="str">
            <v>UNASSIGNED</v>
          </cell>
        </row>
        <row r="10">
          <cell r="C10" t="str">
            <v xml:space="preserve">CALCULATIONS     </v>
          </cell>
          <cell r="E10" t="str">
            <v>MEALS</v>
          </cell>
          <cell r="F10" t="str">
            <v>POUNDS</v>
          </cell>
          <cell r="G10" t="str">
            <v>OTH EXP SCHD</v>
          </cell>
          <cell r="H10" t="str">
            <v># OF HOURS</v>
          </cell>
          <cell r="I10" t="str">
            <v>SOCIAL SERV</v>
          </cell>
          <cell r="J10" t="str">
            <v>NET SQ FEET</v>
          </cell>
          <cell r="K10" t="str">
            <v>FIS,MGT,NAD</v>
          </cell>
          <cell r="L10" t="str">
            <v>FIS,MGT,NAD</v>
          </cell>
          <cell r="M10" t="str">
            <v>FIS,MGT,NAD</v>
          </cell>
          <cell r="N10" t="str">
            <v>EIPAs</v>
          </cell>
          <cell r="O10" t="str">
            <v>EXPENSES</v>
          </cell>
        </row>
        <row r="12">
          <cell r="B12" t="str">
            <v xml:space="preserve"> A</v>
          </cell>
          <cell r="C12" t="str">
            <v>Overhead Expenses</v>
          </cell>
          <cell r="E12">
            <v>19976.263659999997</v>
          </cell>
          <cell r="F12">
            <v>4745.8551000000007</v>
          </cell>
          <cell r="G12">
            <v>10281.813319999999</v>
          </cell>
          <cell r="H12">
            <v>31551.352720000003</v>
          </cell>
          <cell r="I12">
            <v>52378.05431</v>
          </cell>
          <cell r="J12">
            <v>55234.10871</v>
          </cell>
          <cell r="K12">
            <v>75522.627777228394</v>
          </cell>
          <cell r="L12">
            <v>15124.422375198368</v>
          </cell>
          <cell r="M12">
            <v>96197.982577573246</v>
          </cell>
          <cell r="N12">
            <v>8639.0874100000001</v>
          </cell>
          <cell r="O12">
            <v>33446.364999999998</v>
          </cell>
        </row>
        <row r="13">
          <cell r="B13" t="str">
            <v xml:space="preserve"> B</v>
          </cell>
          <cell r="C13" t="str">
            <v xml:space="preserve">Units            </v>
          </cell>
          <cell r="E13">
            <v>803382</v>
          </cell>
          <cell r="F13">
            <v>7413244.0000000019</v>
          </cell>
          <cell r="G13">
            <v>282758.86720000004</v>
          </cell>
          <cell r="H13">
            <v>1461009</v>
          </cell>
          <cell r="I13">
            <v>52378.054309999992</v>
          </cell>
          <cell r="J13">
            <v>1461009</v>
          </cell>
          <cell r="K13">
            <v>567830.38693762955</v>
          </cell>
          <cell r="L13">
            <v>113715.67518611318</v>
          </cell>
          <cell r="M13">
            <v>193610.15577625699</v>
          </cell>
          <cell r="N13">
            <v>76298.271200000003</v>
          </cell>
          <cell r="O13">
            <v>1187174.9413522016</v>
          </cell>
        </row>
        <row r="14">
          <cell r="B14" t="str">
            <v xml:space="preserve"> C</v>
          </cell>
          <cell r="C14" t="str">
            <v xml:space="preserve">Cost per unit    </v>
          </cell>
          <cell r="E14">
            <v>2.4865211891727718E-2</v>
          </cell>
          <cell r="F14">
            <v>6.4018601033501653E-4</v>
          </cell>
          <cell r="G14">
            <v>3.63624788209648E-2</v>
          </cell>
          <cell r="H14">
            <v>2.1595590937495936E-2</v>
          </cell>
          <cell r="I14">
            <v>1.0000000000000002</v>
          </cell>
          <cell r="J14">
            <v>3.7805454114245705E-2</v>
          </cell>
          <cell r="K14">
            <v>0.13300208920577508</v>
          </cell>
          <cell r="L14">
            <v>0.13300208920577508</v>
          </cell>
          <cell r="M14">
            <v>0.49686434160376985</v>
          </cell>
          <cell r="N14">
            <v>0.11322782645172175</v>
          </cell>
          <cell r="O14">
            <v>2.8173071916346486E-2</v>
          </cell>
        </row>
        <row r="15">
          <cell r="B15" t="str">
            <v>STATISTICAL APPORTIONMENT</v>
          </cell>
        </row>
        <row r="16">
          <cell r="B16">
            <v>1</v>
          </cell>
          <cell r="C16" t="str">
            <v>Med/Surg Acute</v>
          </cell>
          <cell r="D16" t="str">
            <v>MSG</v>
          </cell>
          <cell r="E16">
            <v>334823</v>
          </cell>
          <cell r="F16">
            <v>2447420.1056527751</v>
          </cell>
          <cell r="G16">
            <v>29550.826100000002</v>
          </cell>
          <cell r="H16">
            <v>253899</v>
          </cell>
          <cell r="I16" t="str">
            <v xml:space="preserve">\ \ \ \ \ \ </v>
          </cell>
          <cell r="J16">
            <v>253899</v>
          </cell>
          <cell r="K16">
            <v>143402.97258</v>
          </cell>
          <cell r="L16" t="str">
            <v xml:space="preserve">   \ \ \ \ \ \ \ \ \ \</v>
          </cell>
          <cell r="M16" t="str">
            <v xml:space="preserve">   \ \ \ \ \ \ \ \ \ \</v>
          </cell>
          <cell r="N16" t="str">
            <v>\ \ \ \ \ \</v>
          </cell>
          <cell r="O16">
            <v>188524.52371152939</v>
          </cell>
        </row>
        <row r="17">
          <cell r="B17">
            <v>2</v>
          </cell>
          <cell r="C17" t="str">
            <v>Pediatric Acute</v>
          </cell>
          <cell r="D17" t="str">
            <v>PED</v>
          </cell>
          <cell r="E17">
            <v>39071</v>
          </cell>
          <cell r="F17">
            <v>444076.22810561932</v>
          </cell>
          <cell r="G17">
            <v>6038.8761999999997</v>
          </cell>
          <cell r="H17">
            <v>79197</v>
          </cell>
          <cell r="I17" t="str">
            <v xml:space="preserve">\ \ \ \ \ \ </v>
          </cell>
          <cell r="J17">
            <v>79197</v>
          </cell>
          <cell r="K17">
            <v>32421.018400000001</v>
          </cell>
          <cell r="L17" t="str">
            <v xml:space="preserve">   \ \ \ \ \ \ \ \ \ \</v>
          </cell>
          <cell r="M17" t="str">
            <v xml:space="preserve">   \ \ \ \ \ \ \ \ \ \</v>
          </cell>
          <cell r="N17" t="str">
            <v>\ \ \ \ \ \</v>
          </cell>
          <cell r="O17">
            <v>42912.854736843838</v>
          </cell>
        </row>
        <row r="18">
          <cell r="B18">
            <v>3</v>
          </cell>
          <cell r="C18" t="str">
            <v>Psychiatric Acute</v>
          </cell>
          <cell r="D18" t="str">
            <v>PSY</v>
          </cell>
          <cell r="E18">
            <v>220823</v>
          </cell>
          <cell r="F18">
            <v>278913.74928222306</v>
          </cell>
          <cell r="G18">
            <v>4483.2762000000002</v>
          </cell>
          <cell r="H18">
            <v>48684</v>
          </cell>
          <cell r="I18" t="str">
            <v xml:space="preserve">\ \ \ \ \ \ </v>
          </cell>
          <cell r="J18">
            <v>48684</v>
          </cell>
          <cell r="K18">
            <v>24096.997640000001</v>
          </cell>
          <cell r="L18" t="str">
            <v xml:space="preserve">   \ \ \ \ \ \ \ \ \ \</v>
          </cell>
          <cell r="M18" t="str">
            <v xml:space="preserve">   \ \ \ \ \ \ \ \ \ \</v>
          </cell>
          <cell r="N18" t="str">
            <v>\ \ \ \ \ \</v>
          </cell>
          <cell r="O18">
            <v>36026.219548824214</v>
          </cell>
        </row>
        <row r="19">
          <cell r="B19">
            <v>4</v>
          </cell>
          <cell r="C19" t="str">
            <v>Obstetrics Acute</v>
          </cell>
          <cell r="D19" t="str">
            <v>OBS</v>
          </cell>
          <cell r="E19">
            <v>18870</v>
          </cell>
          <cell r="F19">
            <v>136086.70039030566</v>
          </cell>
          <cell r="G19">
            <v>-254.5</v>
          </cell>
          <cell r="H19">
            <v>21171</v>
          </cell>
          <cell r="I19" t="str">
            <v xml:space="preserve">\ \ \ \ \ \ </v>
          </cell>
          <cell r="J19">
            <v>21171</v>
          </cell>
          <cell r="K19">
            <v>4258.9848000000002</v>
          </cell>
          <cell r="L19" t="str">
            <v xml:space="preserve">   \ \ \ \ \ \ \ \ \ \</v>
          </cell>
          <cell r="M19" t="str">
            <v xml:space="preserve">   \ \ \ \ \ \ \ \ \ \</v>
          </cell>
          <cell r="N19" t="str">
            <v>\ \ \ \ \ \</v>
          </cell>
          <cell r="O19">
            <v>6630.0913004055556</v>
          </cell>
        </row>
        <row r="20">
          <cell r="B20">
            <v>5</v>
          </cell>
          <cell r="C20" t="str">
            <v>Definitive Observation</v>
          </cell>
          <cell r="D20" t="str">
            <v>DEF</v>
          </cell>
          <cell r="E20">
            <v>0</v>
          </cell>
          <cell r="F20">
            <v>0</v>
          </cell>
          <cell r="G20">
            <v>0</v>
          </cell>
          <cell r="H20">
            <v>0</v>
          </cell>
          <cell r="I20" t="str">
            <v xml:space="preserve">\ \ \ \ \ \ </v>
          </cell>
          <cell r="J20">
            <v>0</v>
          </cell>
          <cell r="K20" t="str">
            <v xml:space="preserve">   \ \ \ \ \ \ \ \ \ \</v>
          </cell>
          <cell r="L20" t="str">
            <v xml:space="preserve">   \ \ \ \ \ \ \ \ \ \</v>
          </cell>
          <cell r="M20" t="str">
            <v xml:space="preserve">   \ \ \ \ \ \ \ \ \ \</v>
          </cell>
          <cell r="N20" t="str">
            <v>\ \ \ \ \ \</v>
          </cell>
          <cell r="O20">
            <v>0</v>
          </cell>
        </row>
        <row r="21">
          <cell r="B21">
            <v>6</v>
          </cell>
          <cell r="C21" t="str">
            <v>Med/Surg Intensive Care</v>
          </cell>
          <cell r="D21" t="str">
            <v>MIS</v>
          </cell>
          <cell r="E21">
            <v>33676</v>
          </cell>
          <cell r="F21">
            <v>658258.03831480839</v>
          </cell>
          <cell r="G21">
            <v>5518.8805499999999</v>
          </cell>
          <cell r="H21">
            <v>83347</v>
          </cell>
          <cell r="I21" t="str">
            <v xml:space="preserve">\ \ \ \ \ \ </v>
          </cell>
          <cell r="J21">
            <v>83347</v>
          </cell>
          <cell r="K21">
            <v>51332.896430000001</v>
          </cell>
          <cell r="L21" t="str">
            <v xml:space="preserve">   \ \ \ \ \ \ \ \ \ \</v>
          </cell>
          <cell r="M21" t="str">
            <v xml:space="preserve">   \ \ \ \ \ \ \ \ \ \</v>
          </cell>
          <cell r="N21" t="str">
            <v>\ \ \ \ \ \</v>
          </cell>
          <cell r="O21">
            <v>64570.62644220153</v>
          </cell>
        </row>
        <row r="22">
          <cell r="B22">
            <v>7</v>
          </cell>
          <cell r="C22" t="str">
            <v>Coronary Care</v>
          </cell>
          <cell r="D22" t="str">
            <v>CCU</v>
          </cell>
          <cell r="E22">
            <v>0</v>
          </cell>
          <cell r="F22">
            <v>0</v>
          </cell>
          <cell r="G22">
            <v>0</v>
          </cell>
          <cell r="H22">
            <v>0</v>
          </cell>
          <cell r="I22" t="str">
            <v xml:space="preserve">\ \ \ \ \ \ </v>
          </cell>
          <cell r="J22">
            <v>0</v>
          </cell>
          <cell r="K22" t="str">
            <v xml:space="preserve">   \ \ \ \ \ \ \ \ \ \</v>
          </cell>
          <cell r="L22" t="str">
            <v xml:space="preserve">   \ \ \ \ \ \ \ \ \ \</v>
          </cell>
          <cell r="M22" t="str">
            <v xml:space="preserve">   \ \ \ \ \ \ \ \ \ \</v>
          </cell>
          <cell r="N22" t="str">
            <v>\ \ \ \ \ \</v>
          </cell>
          <cell r="O22">
            <v>0</v>
          </cell>
        </row>
        <row r="23">
          <cell r="B23">
            <v>8</v>
          </cell>
          <cell r="C23" t="str">
            <v>Pediatric Intensive Care</v>
          </cell>
          <cell r="D23" t="str">
            <v>PIC</v>
          </cell>
          <cell r="E23">
            <v>6435</v>
          </cell>
          <cell r="F23">
            <v>139481.90338110781</v>
          </cell>
          <cell r="G23">
            <v>1677.8498999999999</v>
          </cell>
          <cell r="H23">
            <v>30486</v>
          </cell>
          <cell r="I23" t="str">
            <v xml:space="preserve">\ \ \ \ \ \ </v>
          </cell>
          <cell r="J23">
            <v>30486</v>
          </cell>
          <cell r="K23">
            <v>16967.28858</v>
          </cell>
          <cell r="L23" t="str">
            <v xml:space="preserve">   \ \ \ \ \ \ \ \ \ \</v>
          </cell>
          <cell r="M23" t="str">
            <v xml:space="preserve">   \ \ \ \ \ \ \ \ \ \</v>
          </cell>
          <cell r="N23" t="str">
            <v>\ \ \ \ \ \</v>
          </cell>
          <cell r="O23">
            <v>21345.186451960944</v>
          </cell>
        </row>
        <row r="24">
          <cell r="B24">
            <v>9</v>
          </cell>
          <cell r="C24" t="str">
            <v>Neonatal Intensive Care</v>
          </cell>
          <cell r="D24" t="str">
            <v>NEO</v>
          </cell>
          <cell r="E24">
            <v>0</v>
          </cell>
          <cell r="F24">
            <v>62346.591330778072</v>
          </cell>
          <cell r="G24">
            <v>2495.9248500000003</v>
          </cell>
          <cell r="H24">
            <v>27867</v>
          </cell>
          <cell r="I24" t="str">
            <v xml:space="preserve">\ \ \ \ \ \ </v>
          </cell>
          <cell r="J24">
            <v>27867</v>
          </cell>
          <cell r="K24">
            <v>17969.555609999999</v>
          </cell>
          <cell r="L24" t="str">
            <v xml:space="preserve">   \ \ \ \ \ \ \ \ \ \</v>
          </cell>
          <cell r="M24" t="str">
            <v xml:space="preserve">   \ \ \ \ \ \ \ \ \ \</v>
          </cell>
          <cell r="N24" t="str">
            <v>\ \ \ \ \ \</v>
          </cell>
          <cell r="O24">
            <v>22145.544400745122</v>
          </cell>
        </row>
        <row r="25">
          <cell r="B25">
            <v>10</v>
          </cell>
          <cell r="C25" t="str">
            <v>Burn Care</v>
          </cell>
          <cell r="D25" t="str">
            <v>BUR</v>
          </cell>
          <cell r="E25">
            <v>0</v>
          </cell>
          <cell r="F25">
            <v>0</v>
          </cell>
          <cell r="G25">
            <v>0</v>
          </cell>
          <cell r="H25">
            <v>0</v>
          </cell>
          <cell r="I25" t="str">
            <v xml:space="preserve">\ \ \ \ \ \ </v>
          </cell>
          <cell r="J25">
            <v>0</v>
          </cell>
          <cell r="K25" t="str">
            <v xml:space="preserve">   \ \ \ \ \ \ \ \ \ \</v>
          </cell>
          <cell r="L25" t="str">
            <v xml:space="preserve">   \ \ \ \ \ \ \ \ \ \</v>
          </cell>
          <cell r="M25" t="str">
            <v xml:space="preserve">   \ \ \ \ \ \ \ \ \ \</v>
          </cell>
          <cell r="N25" t="str">
            <v>\ \ \ \ \ \</v>
          </cell>
          <cell r="O25">
            <v>0</v>
          </cell>
        </row>
        <row r="26">
          <cell r="B26">
            <v>11</v>
          </cell>
          <cell r="C26" t="str">
            <v>Psychiatric Intensive Care</v>
          </cell>
          <cell r="D26" t="str">
            <v>PSI</v>
          </cell>
          <cell r="E26">
            <v>0</v>
          </cell>
          <cell r="F26">
            <v>0</v>
          </cell>
          <cell r="G26">
            <v>0</v>
          </cell>
          <cell r="H26">
            <v>0</v>
          </cell>
          <cell r="I26" t="str">
            <v xml:space="preserve">\ \ \ \ \ \ </v>
          </cell>
          <cell r="J26">
            <v>0</v>
          </cell>
          <cell r="K26" t="str">
            <v xml:space="preserve">   \ \ \ \ \ \ \ \ \ \</v>
          </cell>
          <cell r="L26" t="str">
            <v xml:space="preserve">   \ \ \ \ \ \ \ \ \ \</v>
          </cell>
          <cell r="M26" t="str">
            <v xml:space="preserve">   \ \ \ \ \ \ \ \ \ \</v>
          </cell>
          <cell r="N26" t="str">
            <v>\ \ \ \ \ \</v>
          </cell>
          <cell r="O26">
            <v>0</v>
          </cell>
        </row>
        <row r="27">
          <cell r="B27">
            <v>12</v>
          </cell>
          <cell r="C27" t="str">
            <v>Shock Trauma</v>
          </cell>
          <cell r="D27" t="str">
            <v>TRM</v>
          </cell>
          <cell r="E27">
            <v>0</v>
          </cell>
          <cell r="F27">
            <v>0</v>
          </cell>
          <cell r="G27">
            <v>0</v>
          </cell>
          <cell r="H27">
            <v>0</v>
          </cell>
          <cell r="I27" t="str">
            <v xml:space="preserve">\ \ \ \ \ \ </v>
          </cell>
          <cell r="J27">
            <v>0</v>
          </cell>
          <cell r="K27" t="str">
            <v xml:space="preserve">   \ \ \ \ \ \ \ \ \ \</v>
          </cell>
          <cell r="L27" t="str">
            <v xml:space="preserve">   \ \ \ \ \ \ \ \ \ \</v>
          </cell>
          <cell r="M27" t="str">
            <v xml:space="preserve">   \ \ \ \ \ \ \ \ \ \</v>
          </cell>
          <cell r="N27" t="str">
            <v>\ \ \ \ \ \</v>
          </cell>
          <cell r="O27">
            <v>0</v>
          </cell>
        </row>
        <row r="28">
          <cell r="B28">
            <v>13</v>
          </cell>
          <cell r="C28" t="str">
            <v>Oncology</v>
          </cell>
          <cell r="D28" t="str">
            <v>ONC</v>
          </cell>
          <cell r="E28">
            <v>48256</v>
          </cell>
          <cell r="F28">
            <v>462345.03189074318</v>
          </cell>
          <cell r="G28">
            <v>6967.5010499999999</v>
          </cell>
          <cell r="H28">
            <v>49046</v>
          </cell>
          <cell r="I28" t="str">
            <v xml:space="preserve">\ \ \ \ \ \ </v>
          </cell>
          <cell r="J28">
            <v>49046</v>
          </cell>
          <cell r="K28">
            <v>37961.351369999997</v>
          </cell>
          <cell r="L28" t="str">
            <v xml:space="preserve">   \ \ \ \ \ \ \ \ \ \</v>
          </cell>
          <cell r="M28" t="str">
            <v xml:space="preserve">   \ \ \ \ \ \ \ \ \ \</v>
          </cell>
          <cell r="N28" t="str">
            <v>\ \ \ \ \ \</v>
          </cell>
          <cell r="O28">
            <v>47672.912162669469</v>
          </cell>
        </row>
        <row r="29">
          <cell r="B29">
            <v>14</v>
          </cell>
          <cell r="C29" t="str">
            <v>Newborn Nursery</v>
          </cell>
          <cell r="D29" t="str">
            <v>NUR</v>
          </cell>
          <cell r="E29" t="str">
            <v>\ \ \ \ \ \</v>
          </cell>
          <cell r="F29">
            <v>0</v>
          </cell>
          <cell r="G29">
            <v>397.25880000000001</v>
          </cell>
          <cell r="H29">
            <v>1033</v>
          </cell>
          <cell r="I29" t="str">
            <v xml:space="preserve">\ \ \ \ \ \ </v>
          </cell>
          <cell r="J29">
            <v>1033</v>
          </cell>
          <cell r="K29">
            <v>1689.45236</v>
          </cell>
          <cell r="L29" t="str">
            <v xml:space="preserve">   \ \ \ \ \ \ \ \ \ \</v>
          </cell>
          <cell r="M29" t="str">
            <v xml:space="preserve">   \ \ \ \ \ \ \ \ \ \</v>
          </cell>
          <cell r="N29" t="str">
            <v>\ \ \ \ \ \</v>
          </cell>
          <cell r="O29">
            <v>1989.9596477335183</v>
          </cell>
        </row>
        <row r="30">
          <cell r="B30">
            <v>15</v>
          </cell>
          <cell r="C30" t="str">
            <v>Premature Nursery</v>
          </cell>
          <cell r="D30" t="str">
            <v>PRE</v>
          </cell>
          <cell r="E30" t="str">
            <v>\ \ \ \ \ \</v>
          </cell>
          <cell r="F30">
            <v>0</v>
          </cell>
          <cell r="G30">
            <v>0</v>
          </cell>
          <cell r="H30">
            <v>0</v>
          </cell>
          <cell r="I30" t="str">
            <v xml:space="preserve">\ \ \ \ \ \ </v>
          </cell>
          <cell r="J30">
            <v>0</v>
          </cell>
          <cell r="K30" t="str">
            <v xml:space="preserve">   \ \ \ \ \ \ \ \ \ \</v>
          </cell>
          <cell r="L30" t="str">
            <v xml:space="preserve">   \ \ \ \ \ \ \ \ \ \</v>
          </cell>
          <cell r="M30" t="str">
            <v xml:space="preserve">   \ \ \ \ \ \ \ \ \ \</v>
          </cell>
          <cell r="N30" t="str">
            <v>\ \ \ \ \ \</v>
          </cell>
          <cell r="O30">
            <v>0</v>
          </cell>
        </row>
        <row r="31">
          <cell r="B31">
            <v>16</v>
          </cell>
          <cell r="C31" t="str">
            <v>Chronic Care</v>
          </cell>
          <cell r="D31" t="str">
            <v>CRH</v>
          </cell>
          <cell r="E31">
            <v>0</v>
          </cell>
          <cell r="F31">
            <v>0</v>
          </cell>
          <cell r="G31">
            <v>0</v>
          </cell>
          <cell r="H31">
            <v>0</v>
          </cell>
          <cell r="I31" t="str">
            <v xml:space="preserve">\ \ \ \ \ \ </v>
          </cell>
          <cell r="J31">
            <v>0</v>
          </cell>
          <cell r="K31" t="str">
            <v xml:space="preserve">   \ \ \ \ \ \ \ \ \ \</v>
          </cell>
          <cell r="L31" t="str">
            <v xml:space="preserve">   \ \ \ \ \ \ \ \ \ \</v>
          </cell>
          <cell r="M31" t="str">
            <v xml:space="preserve">   \ \ \ \ \ \ \ \ \ \</v>
          </cell>
          <cell r="N31" t="str">
            <v>\ \ \ \ \ \</v>
          </cell>
          <cell r="O31">
            <v>0</v>
          </cell>
        </row>
        <row r="32">
          <cell r="B32">
            <v>17</v>
          </cell>
          <cell r="C32" t="str">
            <v>Emergency Services</v>
          </cell>
          <cell r="D32" t="str">
            <v>EMG</v>
          </cell>
          <cell r="E32">
            <v>41436</v>
          </cell>
          <cell r="F32">
            <v>669122.68788537534</v>
          </cell>
          <cell r="G32">
            <v>6674.3957</v>
          </cell>
          <cell r="H32">
            <v>55501</v>
          </cell>
          <cell r="I32" t="str">
            <v xml:space="preserve">\ \ \ \ \ \ </v>
          </cell>
          <cell r="J32">
            <v>55501</v>
          </cell>
          <cell r="K32">
            <v>10740.668580736081</v>
          </cell>
          <cell r="L32">
            <v>29397.882919263913</v>
          </cell>
          <cell r="M32" t="str">
            <v xml:space="preserve">   \ \ \ \ \ \ \ \ \ \</v>
          </cell>
          <cell r="N32">
            <v>2862.612956117287</v>
          </cell>
          <cell r="O32">
            <v>50799.383027815602</v>
          </cell>
        </row>
        <row r="33">
          <cell r="B33">
            <v>18</v>
          </cell>
          <cell r="C33" t="str">
            <v>Clinical Services</v>
          </cell>
          <cell r="D33" t="str">
            <v>CL</v>
          </cell>
          <cell r="E33" t="str">
            <v>\ \ \ \ \ \</v>
          </cell>
          <cell r="F33">
            <v>114559.80758131588</v>
          </cell>
          <cell r="G33">
            <v>21345.74555</v>
          </cell>
          <cell r="H33">
            <v>171858</v>
          </cell>
          <cell r="I33" t="str">
            <v xml:space="preserve">\ \ \ \ \ \ </v>
          </cell>
          <cell r="J33">
            <v>171858</v>
          </cell>
          <cell r="K33">
            <v>973.94774435448483</v>
          </cell>
          <cell r="L33">
            <v>42886.47600564552</v>
          </cell>
          <cell r="M33" t="str">
            <v xml:space="preserve">   \ \ \ \ \ \ \ \ \ \</v>
          </cell>
          <cell r="N33">
            <v>12330.730318823058</v>
          </cell>
          <cell r="O33">
            <v>62148.202141905305</v>
          </cell>
        </row>
        <row r="34">
          <cell r="B34">
            <v>19</v>
          </cell>
          <cell r="C34" t="str">
            <v>Psych. Day &amp; Night Care</v>
          </cell>
          <cell r="D34" t="str">
            <v>PDC</v>
          </cell>
          <cell r="E34">
            <v>33232</v>
          </cell>
          <cell r="F34">
            <v>0</v>
          </cell>
          <cell r="G34">
            <v>724.29545000000007</v>
          </cell>
          <cell r="H34">
            <v>3444</v>
          </cell>
          <cell r="I34" t="str">
            <v xml:space="preserve">\ \ \ \ \ \ </v>
          </cell>
          <cell r="J34">
            <v>3444</v>
          </cell>
          <cell r="K34">
            <v>123.50295393353728</v>
          </cell>
          <cell r="L34">
            <v>4046.6061760664634</v>
          </cell>
          <cell r="M34" t="str">
            <v xml:space="preserve">   \ \ \ \ \ \ \ \ \ \</v>
          </cell>
          <cell r="N34">
            <v>205.57076765247655</v>
          </cell>
          <cell r="O34">
            <v>5805.2537864142196</v>
          </cell>
        </row>
        <row r="35">
          <cell r="B35">
            <v>21</v>
          </cell>
          <cell r="C35" t="str">
            <v>Ambulatory Surgery (PBP)</v>
          </cell>
          <cell r="D35" t="str">
            <v>AMS</v>
          </cell>
          <cell r="E35">
            <v>0</v>
          </cell>
          <cell r="F35">
            <v>0</v>
          </cell>
          <cell r="G35">
            <v>0</v>
          </cell>
          <cell r="H35">
            <v>0</v>
          </cell>
          <cell r="I35" t="str">
            <v xml:space="preserve">\ \ \ \ \ \ </v>
          </cell>
          <cell r="J35">
            <v>0</v>
          </cell>
          <cell r="K35" t="str">
            <v xml:space="preserve">   \ \ \ \ \ \ \ \ \ \</v>
          </cell>
          <cell r="L35" t="str">
            <v xml:space="preserve">   \ \ \ \ \ \ \ \ \ \</v>
          </cell>
          <cell r="M35" t="str">
            <v xml:space="preserve">   \ \ \ \ \ \ \ \ \ \</v>
          </cell>
          <cell r="N35">
            <v>0</v>
          </cell>
          <cell r="O35">
            <v>0</v>
          </cell>
        </row>
        <row r="36">
          <cell r="B36">
            <v>20</v>
          </cell>
          <cell r="C36" t="str">
            <v>Same Day Surgery</v>
          </cell>
          <cell r="D36" t="str">
            <v>SDS</v>
          </cell>
          <cell r="E36">
            <v>8461</v>
          </cell>
          <cell r="F36">
            <v>163323.41053671177</v>
          </cell>
          <cell r="G36">
            <v>2202.1882000000001</v>
          </cell>
          <cell r="H36">
            <v>25411</v>
          </cell>
          <cell r="I36" t="str">
            <v xml:space="preserve">\ \ \ \ \ \ </v>
          </cell>
          <cell r="J36">
            <v>25411</v>
          </cell>
          <cell r="K36" t="str">
            <v xml:space="preserve">   \ \ \ \ \ \ \ \ \ \</v>
          </cell>
          <cell r="L36">
            <v>26196.888720000003</v>
          </cell>
          <cell r="M36" t="str">
            <v xml:space="preserve">   \ \ \ \ \ \ \ \ \ \</v>
          </cell>
          <cell r="N36">
            <v>12246</v>
          </cell>
          <cell r="O36">
            <v>32972.176511172787</v>
          </cell>
        </row>
        <row r="37">
          <cell r="B37">
            <v>22</v>
          </cell>
          <cell r="C37" t="str">
            <v>Labor &amp; Delivery Services</v>
          </cell>
          <cell r="D37" t="str">
            <v>DEL</v>
          </cell>
          <cell r="E37" t="str">
            <v>\ \ \ \ \ \</v>
          </cell>
          <cell r="F37">
            <v>123888.99836341423</v>
          </cell>
          <cell r="G37">
            <v>4930.5923500000008</v>
          </cell>
          <cell r="H37">
            <v>22404</v>
          </cell>
          <cell r="I37" t="str">
            <v xml:space="preserve">\ \ \ \ \ \ </v>
          </cell>
          <cell r="J37">
            <v>22404</v>
          </cell>
          <cell r="K37">
            <v>9775.6458595393524</v>
          </cell>
          <cell r="L37" t="str">
            <v xml:space="preserve">   \ \ \ \ \ \ \ \ \ \</v>
          </cell>
          <cell r="M37">
            <v>6789.7585704606454</v>
          </cell>
          <cell r="N37" t="str">
            <v>\ \ \ \ \ \</v>
          </cell>
          <cell r="O37">
            <v>22828.596251242583</v>
          </cell>
        </row>
        <row r="38">
          <cell r="B38">
            <v>23</v>
          </cell>
          <cell r="C38" t="str">
            <v>Operating Room</v>
          </cell>
          <cell r="D38" t="str">
            <v>OR</v>
          </cell>
          <cell r="E38" t="str">
            <v>\ \ \ \ \ \</v>
          </cell>
          <cell r="F38">
            <v>818290.71364505042</v>
          </cell>
          <cell r="G38">
            <v>8948.9950499999995</v>
          </cell>
          <cell r="H38">
            <v>229583</v>
          </cell>
          <cell r="I38" t="str">
            <v xml:space="preserve">\ \ \ \ \ \ </v>
          </cell>
          <cell r="J38">
            <v>229583</v>
          </cell>
          <cell r="K38">
            <v>35925.662604642079</v>
          </cell>
          <cell r="L38" t="str">
            <v xml:space="preserve">   \ \ \ \ \ \ \ \ \ \</v>
          </cell>
          <cell r="M38">
            <v>24025.453605357918</v>
          </cell>
          <cell r="N38" t="str">
            <v>\ \ \ \ \ \</v>
          </cell>
          <cell r="O38">
            <v>91153.431616228423</v>
          </cell>
        </row>
        <row r="39">
          <cell r="B39">
            <v>24</v>
          </cell>
          <cell r="C39" t="str">
            <v>Operating Room Clinic</v>
          </cell>
          <cell r="D39" t="str">
            <v>ORC</v>
          </cell>
          <cell r="E39" t="str">
            <v>\ \ \ \ \ \</v>
          </cell>
          <cell r="F39">
            <v>0</v>
          </cell>
          <cell r="G39">
            <v>1602.0925499999998</v>
          </cell>
          <cell r="H39">
            <v>1000</v>
          </cell>
          <cell r="I39" t="str">
            <v xml:space="preserve">\ \ \ \ \ \ </v>
          </cell>
          <cell r="J39">
            <v>1000</v>
          </cell>
          <cell r="K39">
            <v>39.050602920575436</v>
          </cell>
          <cell r="L39" t="str">
            <v xml:space="preserve">   \ \ \ \ \ \ \ \ \ \</v>
          </cell>
          <cell r="M39">
            <v>3206.6706670794247</v>
          </cell>
          <cell r="N39" t="str">
            <v>\ \ \ \ \ \</v>
          </cell>
          <cell r="O39">
            <v>4961.8524929820633</v>
          </cell>
        </row>
        <row r="40">
          <cell r="B40">
            <v>25</v>
          </cell>
          <cell r="C40" t="str">
            <v>Anesthesiology</v>
          </cell>
          <cell r="D40" t="str">
            <v>ANS</v>
          </cell>
          <cell r="E40" t="str">
            <v>\ \ \ \ \ \</v>
          </cell>
          <cell r="F40">
            <v>0</v>
          </cell>
          <cell r="G40">
            <v>13950.508100000001</v>
          </cell>
          <cell r="H40">
            <v>3935</v>
          </cell>
          <cell r="I40" t="str">
            <v xml:space="preserve">\ \ \ \ \ \ </v>
          </cell>
          <cell r="J40">
            <v>3935</v>
          </cell>
          <cell r="K40">
            <v>12505.341740006012</v>
          </cell>
          <cell r="L40" t="str">
            <v xml:space="preserve">   \ \ \ \ \ \ \ \ \ \</v>
          </cell>
          <cell r="M40">
            <v>6825.935559993989</v>
          </cell>
          <cell r="N40" t="str">
            <v>\ \ \ \ \ \</v>
          </cell>
          <cell r="O40">
            <v>25127.096023105711</v>
          </cell>
        </row>
        <row r="41">
          <cell r="B41">
            <v>26</v>
          </cell>
          <cell r="C41" t="str">
            <v>Laboratory Services</v>
          </cell>
          <cell r="D41" t="str">
            <v>LAB</v>
          </cell>
          <cell r="E41" t="str">
            <v>\ \ \ \ \ \</v>
          </cell>
          <cell r="F41">
            <v>12740.716864202428</v>
          </cell>
          <cell r="G41">
            <v>54661.974650000004</v>
          </cell>
          <cell r="H41">
            <v>76196</v>
          </cell>
          <cell r="I41" t="str">
            <v xml:space="preserve">\ \ \ \ \ \ </v>
          </cell>
          <cell r="J41">
            <v>76196</v>
          </cell>
          <cell r="K41">
            <v>53466.282104427526</v>
          </cell>
          <cell r="L41" t="str">
            <v xml:space="preserve">   \ \ \ \ \ \ \ \ \ \</v>
          </cell>
          <cell r="M41">
            <v>37501.977705572477</v>
          </cell>
          <cell r="N41" t="str">
            <v>\ \ \ \ \ \</v>
          </cell>
          <cell r="O41">
            <v>123234.70584645608</v>
          </cell>
        </row>
        <row r="42">
          <cell r="B42">
            <v>27</v>
          </cell>
          <cell r="C42" t="str">
            <v>Electrocardiography</v>
          </cell>
          <cell r="D42" t="str">
            <v>EKG</v>
          </cell>
          <cell r="E42" t="str">
            <v>\ \ \ \ \ \</v>
          </cell>
          <cell r="F42">
            <v>62105.00957950946</v>
          </cell>
          <cell r="G42">
            <v>1335.1484500000001</v>
          </cell>
          <cell r="H42">
            <v>12383</v>
          </cell>
          <cell r="I42" t="str">
            <v xml:space="preserve">\ \ \ \ \ \ </v>
          </cell>
          <cell r="J42">
            <v>12383</v>
          </cell>
          <cell r="K42">
            <v>1826.1302296793024</v>
          </cell>
          <cell r="L42" t="str">
            <v xml:space="preserve">   \ \ \ \ \ \ \ \ \ \</v>
          </cell>
          <cell r="M42">
            <v>2346.7644203206983</v>
          </cell>
          <cell r="N42" t="str">
            <v>\ \ \ \ \ \</v>
          </cell>
          <cell r="O42">
            <v>6405.6685507271759</v>
          </cell>
        </row>
        <row r="43">
          <cell r="B43">
            <v>28</v>
          </cell>
          <cell r="C43" t="str">
            <v>Invasive Radiology / Cardiovascular</v>
          </cell>
          <cell r="D43" t="str">
            <v>IRC</v>
          </cell>
          <cell r="E43" t="str">
            <v>\ \ \ \ \ \</v>
          </cell>
          <cell r="F43">
            <v>108125.24499009374</v>
          </cell>
          <cell r="G43">
            <v>5956.6967000000004</v>
          </cell>
          <cell r="H43">
            <v>52899</v>
          </cell>
          <cell r="I43" t="str">
            <v xml:space="preserve">\ \ \ \ \ \ </v>
          </cell>
          <cell r="J43">
            <v>52899</v>
          </cell>
          <cell r="K43">
            <v>8689.9223799276315</v>
          </cell>
          <cell r="L43" t="str">
            <v xml:space="preserve">   \ \ \ \ \ \ \ \ \ \</v>
          </cell>
          <cell r="M43">
            <v>10404.980840072369</v>
          </cell>
          <cell r="N43" t="str">
            <v>\ \ \ \ \ \</v>
          </cell>
          <cell r="O43">
            <v>28848.621415064241</v>
          </cell>
        </row>
        <row r="44">
          <cell r="B44">
            <v>29</v>
          </cell>
          <cell r="C44" t="str">
            <v>Radiology-Diagnostic</v>
          </cell>
          <cell r="D44" t="str">
            <v>RAD</v>
          </cell>
          <cell r="E44" t="str">
            <v>\ \ \ \ \ \</v>
          </cell>
          <cell r="F44">
            <v>258710.11507477667</v>
          </cell>
          <cell r="G44">
            <v>5285.8938000000007</v>
          </cell>
          <cell r="H44">
            <v>61178</v>
          </cell>
          <cell r="I44" t="str">
            <v xml:space="preserve">\ \ \ \ \ \ </v>
          </cell>
          <cell r="J44">
            <v>61178</v>
          </cell>
          <cell r="K44">
            <v>11525.862261689281</v>
          </cell>
          <cell r="L44" t="str">
            <v xml:space="preserve">   \ \ \ \ \ \ \ \ \ \</v>
          </cell>
          <cell r="M44">
            <v>17010.081578310725</v>
          </cell>
          <cell r="N44" t="str">
            <v>\ \ \ \ \ \</v>
          </cell>
          <cell r="O44">
            <v>42512.478516667303</v>
          </cell>
        </row>
        <row r="45">
          <cell r="B45">
            <v>30</v>
          </cell>
          <cell r="C45" t="str">
            <v>CT Scanner</v>
          </cell>
          <cell r="D45" t="str">
            <v>CAT</v>
          </cell>
          <cell r="E45" t="str">
            <v>\ \ \ \ \ \</v>
          </cell>
          <cell r="F45">
            <v>100709.12050858198</v>
          </cell>
          <cell r="G45">
            <v>8058.9627499999997</v>
          </cell>
          <cell r="H45">
            <v>20013</v>
          </cell>
          <cell r="I45" t="str">
            <v xml:space="preserve">\ \ \ \ \ \ </v>
          </cell>
          <cell r="J45">
            <v>20013</v>
          </cell>
          <cell r="K45">
            <v>5622.5198500976239</v>
          </cell>
          <cell r="L45" t="str">
            <v xml:space="preserve">   \ \ \ \ \ \ \ \ \ \</v>
          </cell>
          <cell r="M45">
            <v>9154.5968199023755</v>
          </cell>
          <cell r="N45" t="str">
            <v>\ \ \ \ \ \</v>
          </cell>
          <cell r="O45">
            <v>21619.825825231746</v>
          </cell>
        </row>
        <row r="46">
          <cell r="B46">
            <v>31</v>
          </cell>
          <cell r="C46" t="str">
            <v>Radiology-Therapeutic</v>
          </cell>
          <cell r="D46" t="str">
            <v>RAT</v>
          </cell>
          <cell r="E46" t="str">
            <v>\ \ \ \ \ \</v>
          </cell>
          <cell r="F46">
            <v>109273.30241166305</v>
          </cell>
          <cell r="G46">
            <v>8240.8921499999997</v>
          </cell>
          <cell r="H46">
            <v>24563</v>
          </cell>
          <cell r="I46" t="str">
            <v xml:space="preserve">\ \ \ \ \ \ </v>
          </cell>
          <cell r="J46">
            <v>24563</v>
          </cell>
          <cell r="K46">
            <v>627.33237653321453</v>
          </cell>
          <cell r="L46" t="str">
            <v xml:space="preserve">   \ \ \ \ \ \ \ \ \ \</v>
          </cell>
          <cell r="M46">
            <v>13821.432373466783</v>
          </cell>
          <cell r="N46" t="str">
            <v>\ \ \ \ \ \</v>
          </cell>
          <cell r="O46">
            <v>23228.260538352159</v>
          </cell>
        </row>
        <row r="47">
          <cell r="B47">
            <v>32</v>
          </cell>
          <cell r="C47" t="str">
            <v>Nuclear Medicine</v>
          </cell>
          <cell r="D47" t="str">
            <v>NUC</v>
          </cell>
          <cell r="E47" t="str">
            <v>\ \ \ \ \ \</v>
          </cell>
          <cell r="F47">
            <v>5698.9352765483527</v>
          </cell>
          <cell r="G47">
            <v>8369.0068499999998</v>
          </cell>
          <cell r="H47">
            <v>10757</v>
          </cell>
          <cell r="I47" t="str">
            <v xml:space="preserve">\ \ \ \ \ \ </v>
          </cell>
          <cell r="J47">
            <v>10757</v>
          </cell>
          <cell r="K47">
            <v>1921.7928624084127</v>
          </cell>
          <cell r="L47" t="str">
            <v xml:space="preserve">   \ \ \ \ \ \ \ \ \ \</v>
          </cell>
          <cell r="M47">
            <v>8798.9579875915879</v>
          </cell>
          <cell r="N47" t="str">
            <v>\ \ \ \ \ \</v>
          </cell>
          <cell r="O47">
            <v>16295.185037620064</v>
          </cell>
        </row>
        <row r="48">
          <cell r="B48">
            <v>33</v>
          </cell>
          <cell r="C48" t="str">
            <v>Respiratory Therapy</v>
          </cell>
          <cell r="D48" t="str">
            <v>RES</v>
          </cell>
          <cell r="E48" t="str">
            <v>\ \ \ \ \ \</v>
          </cell>
          <cell r="F48">
            <v>0</v>
          </cell>
          <cell r="G48">
            <v>6777.1716499999993</v>
          </cell>
          <cell r="H48">
            <v>6362</v>
          </cell>
          <cell r="I48" t="str">
            <v xml:space="preserve">\ \ \ \ \ \ </v>
          </cell>
          <cell r="J48">
            <v>6362</v>
          </cell>
          <cell r="K48">
            <v>22765.9550127201</v>
          </cell>
          <cell r="L48" t="str">
            <v xml:space="preserve">   \ \ \ \ \ \ \ \ \ \</v>
          </cell>
          <cell r="M48">
            <v>46.279637279902019</v>
          </cell>
          <cell r="N48" t="str">
            <v>\ \ \ \ \ \</v>
          </cell>
          <cell r="O48">
            <v>26487.493140171551</v>
          </cell>
        </row>
        <row r="49">
          <cell r="B49">
            <v>34</v>
          </cell>
          <cell r="C49" t="str">
            <v>Pulmonary Function Testing</v>
          </cell>
          <cell r="D49" t="str">
            <v>PUL</v>
          </cell>
          <cell r="E49" t="str">
            <v>\ \ \ \ \ \</v>
          </cell>
          <cell r="F49">
            <v>32.646182603866826</v>
          </cell>
          <cell r="G49">
            <v>613.54555000000005</v>
          </cell>
          <cell r="H49">
            <v>2867</v>
          </cell>
          <cell r="I49" t="str">
            <v xml:space="preserve">\ \ \ \ \ \ </v>
          </cell>
          <cell r="J49">
            <v>2867</v>
          </cell>
          <cell r="K49">
            <v>92.778500738038701</v>
          </cell>
          <cell r="L49" t="str">
            <v xml:space="preserve">   \ \ \ \ \ \ \ \ \ \</v>
          </cell>
          <cell r="M49">
            <v>943.23820926196117</v>
          </cell>
          <cell r="N49" t="str">
            <v>\ \ \ \ \ \</v>
          </cell>
          <cell r="O49">
            <v>1709.6516091123112</v>
          </cell>
        </row>
        <row r="50">
          <cell r="B50">
            <v>35</v>
          </cell>
          <cell r="C50" t="str">
            <v>Electroencephalography</v>
          </cell>
          <cell r="D50" t="str">
            <v>EEG</v>
          </cell>
          <cell r="E50" t="str">
            <v>\ \ \ \ \ \</v>
          </cell>
          <cell r="F50">
            <v>1572.4577954195856</v>
          </cell>
          <cell r="G50">
            <v>3011.7557000000002</v>
          </cell>
          <cell r="H50">
            <v>9095</v>
          </cell>
          <cell r="I50" t="str">
            <v xml:space="preserve">\ \ \ \ \ \ </v>
          </cell>
          <cell r="J50">
            <v>9095</v>
          </cell>
          <cell r="K50">
            <v>4409.3795791237199</v>
          </cell>
          <cell r="L50" t="str">
            <v xml:space="preserve">   \ \ \ \ \ \ \ \ \ \</v>
          </cell>
          <cell r="M50">
            <v>2005.8605608762796</v>
          </cell>
          <cell r="N50" t="str">
            <v>\ \ \ \ \ \</v>
          </cell>
          <cell r="O50">
            <v>8649.1114961367275</v>
          </cell>
        </row>
        <row r="51">
          <cell r="B51">
            <v>36</v>
          </cell>
          <cell r="C51" t="str">
            <v>Physical Therapy</v>
          </cell>
          <cell r="D51" t="str">
            <v>PTH</v>
          </cell>
          <cell r="E51" t="str">
            <v>\ \ \ \ \ \</v>
          </cell>
          <cell r="F51">
            <v>9271.5158594981785</v>
          </cell>
          <cell r="G51">
            <v>848.77494999999999</v>
          </cell>
          <cell r="H51">
            <v>8835</v>
          </cell>
          <cell r="I51" t="str">
            <v xml:space="preserve">\ \ \ \ \ \ </v>
          </cell>
          <cell r="J51">
            <v>8835</v>
          </cell>
          <cell r="K51">
            <v>5933.8060278014809</v>
          </cell>
          <cell r="L51" t="str">
            <v xml:space="preserve">   \ \ \ \ \ \ \ \ \ \</v>
          </cell>
          <cell r="M51">
            <v>3117.1224821985206</v>
          </cell>
          <cell r="N51" t="str">
            <v>\ \ \ \ \ \</v>
          </cell>
          <cell r="O51">
            <v>11950.531407378425</v>
          </cell>
        </row>
        <row r="52">
          <cell r="B52">
            <v>37</v>
          </cell>
          <cell r="C52" t="str">
            <v>Occupational Therapy</v>
          </cell>
          <cell r="D52" t="str">
            <v>OTH</v>
          </cell>
          <cell r="E52" t="str">
            <v>\ \ \ \ \ \</v>
          </cell>
          <cell r="F52">
            <v>31772.353116169994</v>
          </cell>
          <cell r="G52">
            <v>377.35880000000003</v>
          </cell>
          <cell r="H52">
            <v>17163</v>
          </cell>
          <cell r="I52" t="str">
            <v xml:space="preserve">\ \ \ \ \ \ </v>
          </cell>
          <cell r="J52">
            <v>17163</v>
          </cell>
          <cell r="K52">
            <v>4406.1062438399676</v>
          </cell>
          <cell r="L52" t="str">
            <v xml:space="preserve">   \ \ \ \ \ \ \ \ \ \</v>
          </cell>
          <cell r="M52">
            <v>1176.8227961600312</v>
          </cell>
          <cell r="N52" t="str">
            <v>\ \ \ \ \ \</v>
          </cell>
          <cell r="O52">
            <v>7807.2337130680289</v>
          </cell>
        </row>
        <row r="53">
          <cell r="B53">
            <v>38</v>
          </cell>
          <cell r="C53" t="str">
            <v>Speech Language Pathology</v>
          </cell>
          <cell r="D53" t="str">
            <v>STH</v>
          </cell>
          <cell r="E53" t="str">
            <v>\ \ \ \ \ \</v>
          </cell>
          <cell r="F53">
            <v>0</v>
          </cell>
          <cell r="G53">
            <v>2032.2087000000001</v>
          </cell>
          <cell r="H53">
            <v>695</v>
          </cell>
          <cell r="I53" t="str">
            <v xml:space="preserve">\ \ \ \ \ \ </v>
          </cell>
          <cell r="J53">
            <v>695</v>
          </cell>
          <cell r="K53">
            <v>2131.1107369108295</v>
          </cell>
          <cell r="L53" t="str">
            <v xml:space="preserve">   \ \ \ \ \ \ \ \ \ \</v>
          </cell>
          <cell r="M53">
            <v>1885.8478030891713</v>
          </cell>
          <cell r="N53" t="str">
            <v>\ \ \ \ \ \</v>
          </cell>
          <cell r="O53">
            <v>5352.5911195093076</v>
          </cell>
        </row>
        <row r="54">
          <cell r="B54">
            <v>39</v>
          </cell>
          <cell r="C54" t="str">
            <v>Recreational Therapy</v>
          </cell>
          <cell r="D54" t="str">
            <v>REC</v>
          </cell>
          <cell r="E54">
            <v>0</v>
          </cell>
          <cell r="F54">
            <v>0</v>
          </cell>
          <cell r="G54">
            <v>0</v>
          </cell>
          <cell r="H54">
            <v>0</v>
          </cell>
          <cell r="I54" t="str">
            <v xml:space="preserve">\ \ \ \ \ \ </v>
          </cell>
          <cell r="J54">
            <v>0</v>
          </cell>
          <cell r="K54" t="str">
            <v xml:space="preserve">   \ \ \ \ \ \ \ \ \ \</v>
          </cell>
          <cell r="L54" t="str">
            <v xml:space="preserve">   \ \ \ \ \ \ \ \ \ \</v>
          </cell>
          <cell r="M54" t="str">
            <v xml:space="preserve">   \ \ \ \ \ \ \ \ \ \</v>
          </cell>
          <cell r="N54" t="str">
            <v>\ \ \ \ \ \</v>
          </cell>
          <cell r="O54">
            <v>0</v>
          </cell>
        </row>
        <row r="55">
          <cell r="B55">
            <v>40</v>
          </cell>
          <cell r="C55" t="str">
            <v>Audiology</v>
          </cell>
          <cell r="D55" t="str">
            <v>AUD</v>
          </cell>
          <cell r="E55" t="str">
            <v>\ \ \ \ \ \</v>
          </cell>
          <cell r="F55">
            <v>0</v>
          </cell>
          <cell r="G55">
            <v>784.6</v>
          </cell>
          <cell r="H55">
            <v>0</v>
          </cell>
          <cell r="I55" t="str">
            <v xml:space="preserve">\ \ \ \ \ \ </v>
          </cell>
          <cell r="J55">
            <v>0</v>
          </cell>
          <cell r="K55">
            <v>7.4267621549434262</v>
          </cell>
          <cell r="L55" t="str">
            <v xml:space="preserve">   \ \ \ \ \ \ \ \ \ \</v>
          </cell>
          <cell r="M55">
            <v>777.17323784505663</v>
          </cell>
          <cell r="N55" t="str">
            <v>\ \ \ \ \ \</v>
          </cell>
          <cell r="O55">
            <v>1200.2674448995249</v>
          </cell>
        </row>
        <row r="56">
          <cell r="B56">
            <v>41</v>
          </cell>
          <cell r="C56" t="str">
            <v>Other Physical Medicine</v>
          </cell>
          <cell r="D56" t="str">
            <v>OPM</v>
          </cell>
          <cell r="E56" t="str">
            <v>\ \ \ \ \ \</v>
          </cell>
          <cell r="F56">
            <v>0</v>
          </cell>
          <cell r="G56">
            <v>0</v>
          </cell>
          <cell r="H56">
            <v>0</v>
          </cell>
          <cell r="I56" t="str">
            <v xml:space="preserve">\ \ \ \ \ \ </v>
          </cell>
          <cell r="J56">
            <v>0</v>
          </cell>
          <cell r="K56" t="str">
            <v xml:space="preserve">   \ \ \ \ \ \ \ \ \ \</v>
          </cell>
          <cell r="L56" t="str">
            <v xml:space="preserve">   \ \ \ \ \ \ \ \ \ \</v>
          </cell>
          <cell r="M56" t="str">
            <v xml:space="preserve">   \ \ \ \ \ \ \ \ \ \</v>
          </cell>
          <cell r="N56" t="str">
            <v>\ \ \ \ \ \</v>
          </cell>
          <cell r="O56">
            <v>0</v>
          </cell>
        </row>
        <row r="57">
          <cell r="B57">
            <v>42</v>
          </cell>
          <cell r="C57" t="str">
            <v>Renal Dialysis</v>
          </cell>
          <cell r="D57" t="str">
            <v>RDL</v>
          </cell>
          <cell r="E57">
            <v>0</v>
          </cell>
          <cell r="F57">
            <v>8705.6486943644886</v>
          </cell>
          <cell r="G57">
            <v>4332.27495</v>
          </cell>
          <cell r="H57">
            <v>3887</v>
          </cell>
          <cell r="I57" t="str">
            <v xml:space="preserve">\ \ \ \ \ \ </v>
          </cell>
          <cell r="J57">
            <v>3887</v>
          </cell>
          <cell r="K57">
            <v>4373.9749499999998</v>
          </cell>
          <cell r="L57" t="str">
            <v xml:space="preserve">   \ \ \ \ \ \ \ \ \ \</v>
          </cell>
          <cell r="M57" t="str">
            <v xml:space="preserve">   \ \ \ \ \ \ \ \ \ \</v>
          </cell>
          <cell r="N57" t="str">
            <v>\ \ \ \ \ \</v>
          </cell>
          <cell r="O57">
            <v>5349.7201092208397</v>
          </cell>
        </row>
        <row r="58">
          <cell r="B58">
            <v>43</v>
          </cell>
          <cell r="C58" t="str">
            <v>Organ Acquisition</v>
          </cell>
          <cell r="D58" t="str">
            <v>OA</v>
          </cell>
          <cell r="E58" t="str">
            <v>\ \ \ \ \ \</v>
          </cell>
          <cell r="F58">
            <v>0</v>
          </cell>
          <cell r="G58">
            <v>31421.07605</v>
          </cell>
          <cell r="H58">
            <v>0</v>
          </cell>
          <cell r="I58">
            <v>646.5</v>
          </cell>
          <cell r="J58">
            <v>0</v>
          </cell>
          <cell r="K58">
            <v>646.5</v>
          </cell>
          <cell r="L58" t="str">
            <v xml:space="preserve">   \ \ \ \ \ \ \ \ \ \</v>
          </cell>
          <cell r="M58" t="str">
            <v xml:space="preserve">   \ \ \ \ \ \ \ \ \ \</v>
          </cell>
          <cell r="N58" t="str">
            <v>\ \ \ \ \ \</v>
          </cell>
          <cell r="O58">
            <v>1875.034063071583</v>
          </cell>
        </row>
        <row r="59">
          <cell r="B59">
            <v>44</v>
          </cell>
          <cell r="C59" t="str">
            <v>Ambulatory Surgery</v>
          </cell>
          <cell r="D59" t="str">
            <v>AOR</v>
          </cell>
          <cell r="E59" t="str">
            <v>\ \ \ \ \ \</v>
          </cell>
          <cell r="F59">
            <v>0</v>
          </cell>
          <cell r="G59">
            <v>0</v>
          </cell>
          <cell r="H59">
            <v>0</v>
          </cell>
          <cell r="I59" t="str">
            <v xml:space="preserve">\ \ \ \ \ \ </v>
          </cell>
          <cell r="J59">
            <v>0</v>
          </cell>
          <cell r="K59" t="str">
            <v xml:space="preserve">   \ \ \ \ \ \ \ \ \ \</v>
          </cell>
          <cell r="L59" t="str">
            <v xml:space="preserve">   \ \ \ \ \ \ \ \ \ \</v>
          </cell>
          <cell r="M59" t="str">
            <v xml:space="preserve">   \ \ \ \ \ \ \ \ \ \</v>
          </cell>
          <cell r="N59" t="str">
            <v>\ \ \ \ \ \</v>
          </cell>
          <cell r="O59">
            <v>0</v>
          </cell>
        </row>
        <row r="60">
          <cell r="B60">
            <v>45</v>
          </cell>
          <cell r="C60" t="str">
            <v>Leukopheresis</v>
          </cell>
          <cell r="D60" t="str">
            <v>LEU</v>
          </cell>
          <cell r="E60" t="str">
            <v>\ \ \ \ \ \</v>
          </cell>
          <cell r="F60">
            <v>15582.022956825638</v>
          </cell>
          <cell r="G60">
            <v>14061.6168</v>
          </cell>
          <cell r="H60">
            <v>4121</v>
          </cell>
          <cell r="I60" t="str">
            <v xml:space="preserve">\ \ \ \ \ \ </v>
          </cell>
          <cell r="J60">
            <v>4121</v>
          </cell>
          <cell r="K60">
            <v>10884.376028810211</v>
          </cell>
          <cell r="L60" t="str">
            <v xml:space="preserve">   \ \ \ \ \ \ \ \ \ \</v>
          </cell>
          <cell r="M60">
            <v>6437.6982111897923</v>
          </cell>
          <cell r="N60" t="str">
            <v>\ \ \ \ \ \</v>
          </cell>
          <cell r="O60">
            <v>22734.464017526028</v>
          </cell>
        </row>
        <row r="61">
          <cell r="B61">
            <v>46</v>
          </cell>
          <cell r="C61" t="str">
            <v>Hyperbaric Chamber</v>
          </cell>
          <cell r="D61" t="str">
            <v>HYP</v>
          </cell>
          <cell r="E61" t="str">
            <v>\ \ \ \ \ \</v>
          </cell>
          <cell r="F61">
            <v>0</v>
          </cell>
          <cell r="G61">
            <v>0</v>
          </cell>
          <cell r="H61">
            <v>0</v>
          </cell>
          <cell r="I61" t="str">
            <v xml:space="preserve">\ \ \ \ \ \ </v>
          </cell>
          <cell r="J61">
            <v>0</v>
          </cell>
          <cell r="K61" t="str">
            <v xml:space="preserve">   \ \ \ \ \ \ \ \ \ \</v>
          </cell>
          <cell r="L61" t="str">
            <v xml:space="preserve">   \ \ \ \ \ \ \ \ \ \</v>
          </cell>
          <cell r="M61" t="str">
            <v xml:space="preserve">   \ \ \ \ \ \ \ \ \ \</v>
          </cell>
          <cell r="N61" t="str">
            <v>\ \ \ \ \ \</v>
          </cell>
          <cell r="O61">
            <v>0</v>
          </cell>
        </row>
        <row r="62">
          <cell r="B62">
            <v>47</v>
          </cell>
          <cell r="C62" t="str">
            <v>Free Standing Emergency</v>
          </cell>
          <cell r="D62" t="str">
            <v>FSE</v>
          </cell>
          <cell r="E62">
            <v>0</v>
          </cell>
          <cell r="F62">
            <v>0</v>
          </cell>
          <cell r="G62">
            <v>0</v>
          </cell>
          <cell r="H62">
            <v>0</v>
          </cell>
          <cell r="I62" t="str">
            <v xml:space="preserve">\ \ \ \ \ \ </v>
          </cell>
          <cell r="J62">
            <v>0</v>
          </cell>
          <cell r="K62" t="str">
            <v xml:space="preserve">   \ \ \ \ \ \ \ \ \ \</v>
          </cell>
          <cell r="L62" t="str">
            <v xml:space="preserve">   \ \ \ \ \ \ \ \ \ \</v>
          </cell>
          <cell r="M62" t="str">
            <v xml:space="preserve">   \ \ \ \ \ \ \ \ \ \</v>
          </cell>
          <cell r="N62" t="str">
            <v>\ \ \ \ \ \</v>
          </cell>
          <cell r="O62">
            <v>0</v>
          </cell>
        </row>
        <row r="63">
          <cell r="B63">
            <v>48</v>
          </cell>
          <cell r="C63" t="str">
            <v>Magnetic Resonance Imaging</v>
          </cell>
          <cell r="D63" t="str">
            <v>MRI</v>
          </cell>
          <cell r="E63" t="str">
            <v>\ \ \ \ \ \</v>
          </cell>
          <cell r="F63">
            <v>84222.798293629239</v>
          </cell>
          <cell r="G63">
            <v>5328.4511499999999</v>
          </cell>
          <cell r="H63">
            <v>21607</v>
          </cell>
          <cell r="I63" t="str">
            <v xml:space="preserve">\ \ \ \ \ \ </v>
          </cell>
          <cell r="J63">
            <v>21607</v>
          </cell>
          <cell r="K63">
            <v>4598.8710883277381</v>
          </cell>
          <cell r="L63" t="str">
            <v xml:space="preserve">   \ \ \ \ \ \ \ \ \ \</v>
          </cell>
          <cell r="M63">
            <v>9183.9866616722611</v>
          </cell>
          <cell r="N63" t="str">
            <v>\ \ \ \ \ \</v>
          </cell>
          <cell r="O63">
            <v>20488.86502842747</v>
          </cell>
        </row>
        <row r="64">
          <cell r="B64">
            <v>49</v>
          </cell>
          <cell r="C64" t="str">
            <v>Adolescent Dual Diagnosed</v>
          </cell>
          <cell r="D64" t="str">
            <v>ADD</v>
          </cell>
          <cell r="E64">
            <v>0</v>
          </cell>
          <cell r="F64">
            <v>0</v>
          </cell>
          <cell r="G64">
            <v>0</v>
          </cell>
          <cell r="H64">
            <v>0</v>
          </cell>
          <cell r="I64" t="str">
            <v xml:space="preserve">\ \ \ \ \ \ </v>
          </cell>
          <cell r="J64">
            <v>0</v>
          </cell>
          <cell r="K64" t="str">
            <v xml:space="preserve">   \ \ \ \ \ \ \ \ \ \</v>
          </cell>
          <cell r="L64" t="str">
            <v xml:space="preserve">   \ \ \ \ \ \ \ \ \ \</v>
          </cell>
          <cell r="M64" t="str">
            <v xml:space="preserve">   \ \ \ \ \ \ \ \ \ \</v>
          </cell>
          <cell r="N64" t="str">
            <v>\ \ \ \ \ \</v>
          </cell>
          <cell r="O64">
            <v>0</v>
          </cell>
        </row>
        <row r="65">
          <cell r="B65">
            <v>50</v>
          </cell>
          <cell r="C65" t="str">
            <v>Lithotripsy</v>
          </cell>
          <cell r="D65" t="str">
            <v>LIT</v>
          </cell>
          <cell r="E65" t="str">
            <v>\ \ \ \ \ \</v>
          </cell>
          <cell r="F65">
            <v>0</v>
          </cell>
          <cell r="G65">
            <v>0</v>
          </cell>
          <cell r="H65">
            <v>0</v>
          </cell>
          <cell r="I65" t="str">
            <v xml:space="preserve">\ \ \ \ \ \ </v>
          </cell>
          <cell r="J65">
            <v>0</v>
          </cell>
          <cell r="K65" t="str">
            <v xml:space="preserve">   \ \ \ \ \ \ \ \ \ \</v>
          </cell>
          <cell r="L65" t="str">
            <v xml:space="preserve">   \ \ \ \ \ \ \ \ \ \</v>
          </cell>
          <cell r="M65" t="str">
            <v xml:space="preserve">   \ \ \ \ \ \ \ \ \ \</v>
          </cell>
          <cell r="N65" t="str">
            <v>\ \ \ \ \ \</v>
          </cell>
          <cell r="O65">
            <v>0</v>
          </cell>
        </row>
        <row r="66">
          <cell r="B66">
            <v>51</v>
          </cell>
          <cell r="C66" t="str">
            <v>Rehabilitation</v>
          </cell>
          <cell r="D66" t="str">
            <v>RHB</v>
          </cell>
          <cell r="E66">
            <v>18299</v>
          </cell>
          <cell r="F66">
            <v>46751.509900910889</v>
          </cell>
          <cell r="G66">
            <v>1112.3687500000001</v>
          </cell>
          <cell r="H66">
            <v>5987</v>
          </cell>
          <cell r="I66" t="str">
            <v xml:space="preserve">\ \ \ \ \ \ </v>
          </cell>
          <cell r="J66">
            <v>5987</v>
          </cell>
          <cell r="K66">
            <v>6249.5334299999995</v>
          </cell>
          <cell r="L66" t="str">
            <v xml:space="preserve">   \ \ \ \ \ \ \ \ \ \</v>
          </cell>
          <cell r="M66" t="str">
            <v xml:space="preserve">   \ \ \ \ \ \ \ \ \ \</v>
          </cell>
          <cell r="N66" t="str">
            <v>\ \ \ \ \ \</v>
          </cell>
          <cell r="O66">
            <v>7961.7551495964162</v>
          </cell>
        </row>
        <row r="67">
          <cell r="B67">
            <v>52</v>
          </cell>
          <cell r="C67" t="str">
            <v>Observation</v>
          </cell>
          <cell r="D67" t="str">
            <v>OBV</v>
          </cell>
          <cell r="E67">
            <v>0</v>
          </cell>
          <cell r="F67">
            <v>0</v>
          </cell>
          <cell r="G67">
            <v>367.6</v>
          </cell>
          <cell r="H67">
            <v>0</v>
          </cell>
          <cell r="I67" t="str">
            <v xml:space="preserve">\ \ \ \ \ \ </v>
          </cell>
          <cell r="J67">
            <v>0</v>
          </cell>
          <cell r="K67">
            <v>752.59734335201222</v>
          </cell>
          <cell r="L67" t="str">
            <v xml:space="preserve">   \ \ \ \ \ \ \ \ \ \</v>
          </cell>
          <cell r="M67">
            <v>2091.6026566479877</v>
          </cell>
          <cell r="N67">
            <v>2244.357157407183</v>
          </cell>
          <cell r="O67">
            <v>4251.0303258177992</v>
          </cell>
        </row>
        <row r="68">
          <cell r="B68">
            <v>53</v>
          </cell>
          <cell r="C68" t="str">
            <v>Ambulance Services-Rebundled</v>
          </cell>
          <cell r="D68" t="str">
            <v>AMR</v>
          </cell>
          <cell r="E68">
            <v>0</v>
          </cell>
          <cell r="F68">
            <v>0</v>
          </cell>
          <cell r="G68">
            <v>0</v>
          </cell>
          <cell r="H68">
            <v>0</v>
          </cell>
          <cell r="I68" t="str">
            <v xml:space="preserve">\ \ \ \ \ \ </v>
          </cell>
          <cell r="J68">
            <v>0</v>
          </cell>
          <cell r="K68" t="str">
            <v xml:space="preserve">   \ \ \ \ \ \ \ \ \ \</v>
          </cell>
          <cell r="L68" t="str">
            <v xml:space="preserve">   \ \ \ \ \ \ \ \ \ \</v>
          </cell>
          <cell r="M68" t="str">
            <v xml:space="preserve">   \ \ \ \ \ \ \ \ \ \</v>
          </cell>
          <cell r="N68" t="str">
            <v>\ \ \ \ \ \</v>
          </cell>
          <cell r="O68">
            <v>0</v>
          </cell>
        </row>
        <row r="69">
          <cell r="B69">
            <v>54</v>
          </cell>
          <cell r="C69" t="str">
            <v>Transurethal Microwave Thermotherapy</v>
          </cell>
          <cell r="D69" t="str">
            <v>TMT</v>
          </cell>
          <cell r="E69">
            <v>0</v>
          </cell>
          <cell r="F69">
            <v>0</v>
          </cell>
          <cell r="G69">
            <v>0</v>
          </cell>
          <cell r="H69">
            <v>0</v>
          </cell>
          <cell r="I69" t="str">
            <v xml:space="preserve">\ \ \ \ \ \ </v>
          </cell>
          <cell r="J69">
            <v>0</v>
          </cell>
          <cell r="K69" t="str">
            <v xml:space="preserve">   \ \ \ \ \ \ \ \ \ \</v>
          </cell>
          <cell r="L69" t="str">
            <v xml:space="preserve">   \ \ \ \ \ \ \ \ \ \</v>
          </cell>
          <cell r="M69" t="str">
            <v xml:space="preserve">   \ \ \ \ \ \ \ \ \ \</v>
          </cell>
          <cell r="N69" t="str">
            <v>\ \ \ \ \ \</v>
          </cell>
          <cell r="O69">
            <v>0</v>
          </cell>
        </row>
        <row r="70">
          <cell r="B70">
            <v>55</v>
          </cell>
          <cell r="C70" t="str">
            <v>Oncology O/P Clinic</v>
          </cell>
          <cell r="D70" t="str">
            <v>OCL</v>
          </cell>
          <cell r="E70" t="str">
            <v>\ \ \ \ \ \</v>
          </cell>
          <cell r="F70">
            <v>39856.636134974215</v>
          </cell>
          <cell r="G70">
            <v>2526.7822000000001</v>
          </cell>
          <cell r="H70">
            <v>14535</v>
          </cell>
          <cell r="I70" t="str">
            <v xml:space="preserve">\ \ \ \ \ \ </v>
          </cell>
          <cell r="J70">
            <v>14535</v>
          </cell>
          <cell r="K70">
            <v>427.89575486272395</v>
          </cell>
          <cell r="L70">
            <v>11187.821365137275</v>
          </cell>
          <cell r="M70" t="str">
            <v xml:space="preserve">   \ \ \ \ \ \ \ \ \ \</v>
          </cell>
          <cell r="N70" t="str">
            <v>\ \ \ \ \ \</v>
          </cell>
          <cell r="O70">
            <v>14141.421679515668</v>
          </cell>
        </row>
        <row r="71">
          <cell r="B71">
            <v>56</v>
          </cell>
          <cell r="C71" t="str">
            <v>Transurethal Needle Ablation</v>
          </cell>
          <cell r="D71" t="str">
            <v>TNA</v>
          </cell>
          <cell r="E71" t="str">
            <v>\ \ \ \ \ \</v>
          </cell>
          <cell r="F71">
            <v>0</v>
          </cell>
          <cell r="G71">
            <v>0</v>
          </cell>
          <cell r="H71">
            <v>0</v>
          </cell>
          <cell r="I71" t="str">
            <v xml:space="preserve">\ \ \ \ \ \ </v>
          </cell>
          <cell r="J71">
            <v>0</v>
          </cell>
          <cell r="K71" t="str">
            <v xml:space="preserve">   \ \ \ \ \ \ \ \ \ \</v>
          </cell>
          <cell r="L71" t="str">
            <v xml:space="preserve">   \ \ \ \ \ \ \ \ \ \</v>
          </cell>
          <cell r="M71" t="str">
            <v xml:space="preserve">   \ \ \ \ \ \ \ \ \ \</v>
          </cell>
          <cell r="N71" t="str">
            <v>\ \ \ \ \ \</v>
          </cell>
          <cell r="O71">
            <v>0</v>
          </cell>
        </row>
        <row r="72">
          <cell r="B72">
            <v>57</v>
          </cell>
          <cell r="C72" t="str">
            <v>340B Clinic</v>
          </cell>
          <cell r="D72" t="str">
            <v>CL-340</v>
          </cell>
          <cell r="E72" t="str">
            <v>\ \ \ \ \ \</v>
          </cell>
          <cell r="F72">
            <v>0</v>
          </cell>
          <cell r="G72">
            <v>0</v>
          </cell>
          <cell r="H72">
            <v>0</v>
          </cell>
          <cell r="I72" t="str">
            <v xml:space="preserve">\ \ \ \ \ \ </v>
          </cell>
          <cell r="J72">
            <v>0</v>
          </cell>
          <cell r="K72" t="str">
            <v xml:space="preserve">   \ \ \ \ \ \ \ \ \ \</v>
          </cell>
          <cell r="L72" t="str">
            <v xml:space="preserve">   \ \ \ \ \ \ \ \ \ \</v>
          </cell>
          <cell r="M72" t="str">
            <v xml:space="preserve">   \ \ \ \ \ \ \ \ \ \</v>
          </cell>
          <cell r="N72" t="str">
            <v>\ \ \ \ \ \</v>
          </cell>
          <cell r="O72">
            <v>0</v>
          </cell>
        </row>
        <row r="73">
          <cell r="B73">
            <v>58</v>
          </cell>
          <cell r="C73" t="str">
            <v>340B Radiology - Therapeutic</v>
          </cell>
          <cell r="D73" t="str">
            <v>RAT-340</v>
          </cell>
          <cell r="E73" t="str">
            <v>\ \ \ \ \ \</v>
          </cell>
          <cell r="F73">
            <v>0</v>
          </cell>
          <cell r="G73">
            <v>0</v>
          </cell>
          <cell r="H73" t="str">
            <v>\ \ \ \ \ \</v>
          </cell>
          <cell r="I73" t="str">
            <v xml:space="preserve">\ \ \ \ \ \ </v>
          </cell>
          <cell r="J73">
            <v>0</v>
          </cell>
          <cell r="K73" t="str">
            <v xml:space="preserve">   \ \ \ \ \ \ \ \ \ \</v>
          </cell>
          <cell r="L73" t="str">
            <v xml:space="preserve">   \ \ \ \ \ \ \ \ \ \</v>
          </cell>
          <cell r="M73" t="str">
            <v xml:space="preserve">   \ \ \ \ \ \ \ \ \ \</v>
          </cell>
          <cell r="N73" t="str">
            <v>\ \ \ \ \ \</v>
          </cell>
          <cell r="O73">
            <v>0</v>
          </cell>
        </row>
        <row r="74">
          <cell r="B74">
            <v>59</v>
          </cell>
          <cell r="C74" t="str">
            <v>340B OR Clinic Services</v>
          </cell>
          <cell r="D74" t="str">
            <v>ORC-340</v>
          </cell>
          <cell r="E74" t="str">
            <v>\ \ \ \ \ \</v>
          </cell>
          <cell r="F74">
            <v>0</v>
          </cell>
          <cell r="G74">
            <v>0</v>
          </cell>
          <cell r="H74">
            <v>0</v>
          </cell>
          <cell r="I74" t="str">
            <v xml:space="preserve">\ \ \ \ \ \ </v>
          </cell>
          <cell r="J74">
            <v>0</v>
          </cell>
          <cell r="K74" t="str">
            <v xml:space="preserve">   \ \ \ \ \ \ \ \ \ \</v>
          </cell>
          <cell r="L74" t="str">
            <v xml:space="preserve">   \ \ \ \ \ \ \ \ \ \</v>
          </cell>
          <cell r="M74" t="str">
            <v xml:space="preserve">   \ \ \ \ \ \ \ \ \ \</v>
          </cell>
          <cell r="N74" t="str">
            <v>\ \ \ \ \ \</v>
          </cell>
          <cell r="O74">
            <v>0</v>
          </cell>
        </row>
        <row r="75">
          <cell r="B75">
            <v>60</v>
          </cell>
          <cell r="C75" t="str">
            <v>340B Laboratory Services</v>
          </cell>
          <cell r="D75" t="str">
            <v>LAB-340</v>
          </cell>
          <cell r="E75" t="str">
            <v>\ \ \ \ \ \</v>
          </cell>
          <cell r="F75">
            <v>0</v>
          </cell>
          <cell r="G75">
            <v>0</v>
          </cell>
          <cell r="H75">
            <v>0</v>
          </cell>
          <cell r="I75" t="str">
            <v xml:space="preserve">\ \ \ \ \ \ </v>
          </cell>
          <cell r="J75">
            <v>0</v>
          </cell>
          <cell r="K75" t="str">
            <v xml:space="preserve">   \ \ \ \ \ \ \ \ \ \</v>
          </cell>
          <cell r="L75" t="str">
            <v xml:space="preserve">   \ \ \ \ \ \ \ \ \ \</v>
          </cell>
          <cell r="M75" t="str">
            <v xml:space="preserve">   \ \ \ \ \ \ \ \ \ \</v>
          </cell>
          <cell r="N75" t="str">
            <v>\ \ \ \ \ \</v>
          </cell>
          <cell r="O75">
            <v>0</v>
          </cell>
        </row>
        <row r="76">
          <cell r="B76">
            <v>61</v>
          </cell>
          <cell r="C76" t="str">
            <v>340B Drugs</v>
          </cell>
          <cell r="D76" t="str">
            <v>CDS-340</v>
          </cell>
          <cell r="E76" t="str">
            <v>\ \ \ \ \ \</v>
          </cell>
          <cell r="F76">
            <v>0</v>
          </cell>
          <cell r="G76">
            <v>0</v>
          </cell>
          <cell r="H76" t="str">
            <v>\ \ \ \ \ \</v>
          </cell>
          <cell r="I76" t="str">
            <v xml:space="preserve">\ \ \ \ \ \ </v>
          </cell>
          <cell r="J76" t="str">
            <v>\ \ \ \ \ \</v>
          </cell>
          <cell r="K76" t="str">
            <v xml:space="preserve">   \ \ \ \ \ \ \ \ \ \</v>
          </cell>
          <cell r="L76" t="str">
            <v xml:space="preserve">   \ \ \ \ \ \ \ \ \ \</v>
          </cell>
          <cell r="M76" t="str">
            <v xml:space="preserve">   \ \ \ \ \ \ \ \ \ \</v>
          </cell>
          <cell r="N76" t="str">
            <v>\ \ \ \ \ \</v>
          </cell>
          <cell r="O76">
            <v>0</v>
          </cell>
        </row>
        <row r="77">
          <cell r="B77">
            <v>62</v>
          </cell>
          <cell r="C77" t="str">
            <v>Admission Services</v>
          </cell>
          <cell r="D77" t="str">
            <v>ADM</v>
          </cell>
          <cell r="E77" t="str">
            <v>\ \ \ \ \ \</v>
          </cell>
          <cell r="F77" t="str">
            <v>\ \ \ \ \ \</v>
          </cell>
          <cell r="G77" t="str">
            <v>\ \ \ \ \ \</v>
          </cell>
          <cell r="H77" t="str">
            <v>\ \ \ \ \ \</v>
          </cell>
          <cell r="I77">
            <v>9387.745359999999</v>
          </cell>
          <cell r="J77" t="str">
            <v>\ \ \ \ \ \</v>
          </cell>
          <cell r="K77" t="str">
            <v xml:space="preserve">   \ \ \ \ \ \ \ \ \ \</v>
          </cell>
          <cell r="L77" t="str">
            <v xml:space="preserve">   \ \ \ \ \ \ \ \ \ \</v>
          </cell>
          <cell r="M77" t="str">
            <v xml:space="preserve">   \ \ \ \ \ \ \ \ \ \</v>
          </cell>
          <cell r="N77">
            <v>46409</v>
          </cell>
          <cell r="O77" t="str">
            <v>\ \ \ \ \ \</v>
          </cell>
        </row>
        <row r="78">
          <cell r="B78">
            <v>63</v>
          </cell>
          <cell r="C78" t="str">
            <v>Med/Surg Supplies</v>
          </cell>
          <cell r="D78" t="str">
            <v>MSS</v>
          </cell>
          <cell r="E78" t="str">
            <v>\ \ \ \ \ \</v>
          </cell>
          <cell r="F78" t="str">
            <v>\ \ \ \ \ \</v>
          </cell>
          <cell r="G78" t="str">
            <v>\ \ \ \ \ \</v>
          </cell>
          <cell r="H78" t="str">
            <v>\ \ \ \ \ \</v>
          </cell>
          <cell r="I78">
            <v>5473.8409999999994</v>
          </cell>
          <cell r="J78" t="str">
            <v>\ \ \ \ \ \</v>
          </cell>
          <cell r="K78">
            <v>3659.8840451973197</v>
          </cell>
          <cell r="L78" t="str">
            <v xml:space="preserve">   \ \ \ \ \ \ \ \ \ \</v>
          </cell>
          <cell r="M78">
            <v>1813.95695480268</v>
          </cell>
          <cell r="N78" t="str">
            <v>\ \ \ \ \ \</v>
          </cell>
          <cell r="O78">
            <v>6861.9037523077386</v>
          </cell>
        </row>
        <row r="79">
          <cell r="B79">
            <v>64</v>
          </cell>
          <cell r="C79" t="str">
            <v>Drugs Sold</v>
          </cell>
          <cell r="D79" t="str">
            <v>CDS</v>
          </cell>
          <cell r="E79" t="str">
            <v>\ \ \ \ \ \</v>
          </cell>
          <cell r="F79" t="str">
            <v>\ \ \ \ \ \</v>
          </cell>
          <cell r="G79" t="str">
            <v>\ \ \ \ \ \</v>
          </cell>
          <cell r="H79" t="str">
            <v>\ \ \ \ \ \</v>
          </cell>
          <cell r="I79">
            <v>36869.967949999998</v>
          </cell>
          <cell r="J79" t="str">
            <v>\ \ \ \ \ \</v>
          </cell>
          <cell r="K79">
            <v>12626.01151289572</v>
          </cell>
          <cell r="L79" t="str">
            <v xml:space="preserve">   \ \ \ \ \ \ \ \ \ \</v>
          </cell>
          <cell r="M79">
            <v>24243.95643710428</v>
          </cell>
          <cell r="N79" t="str">
            <v>\ \ \ \ \ \</v>
          </cell>
          <cell r="O79">
            <v>50595.211312543594</v>
          </cell>
        </row>
        <row r="81">
          <cell r="B81" t="str">
            <v>E</v>
          </cell>
          <cell r="C81" t="str">
            <v>TOTAL</v>
          </cell>
          <cell r="E81">
            <v>803382</v>
          </cell>
          <cell r="F81">
            <v>7413244.0000000019</v>
          </cell>
          <cell r="G81">
            <v>282758.86720000004</v>
          </cell>
          <cell r="H81">
            <v>1461009</v>
          </cell>
          <cell r="I81">
            <v>52378.054309999992</v>
          </cell>
          <cell r="J81">
            <v>1461009</v>
          </cell>
          <cell r="K81">
            <v>567830.38693762955</v>
          </cell>
          <cell r="L81">
            <v>113715.67518611318</v>
          </cell>
          <cell r="M81">
            <v>193610.15577625699</v>
          </cell>
          <cell r="N81">
            <v>76298.271200000003</v>
          </cell>
          <cell r="O81">
            <v>1187174.9413522016</v>
          </cell>
        </row>
        <row r="89">
          <cell r="B89" t="str">
            <v>OVERHEAD EXPENSE APPORTIONMENT</v>
          </cell>
          <cell r="R89" t="str">
            <v>J1 &amp; J2</v>
          </cell>
        </row>
        <row r="92">
          <cell r="O92" t="str">
            <v>FISCAL YEAR</v>
          </cell>
          <cell r="Q92">
            <v>42551</v>
          </cell>
        </row>
        <row r="93">
          <cell r="C93" t="str">
            <v>INSTITUTION NAME:</v>
          </cell>
          <cell r="E93" t="str">
            <v>The Johns Hopkins Hospital</v>
          </cell>
        </row>
        <row r="94">
          <cell r="C94" t="str">
            <v>INSTITUTION NUMBER:</v>
          </cell>
          <cell r="E94" t="str">
            <v>21-0009</v>
          </cell>
        </row>
        <row r="96">
          <cell r="E96" t="str">
            <v>COL 1</v>
          </cell>
          <cell r="F96" t="str">
            <v>COL 2</v>
          </cell>
          <cell r="G96" t="str">
            <v>COL 3</v>
          </cell>
          <cell r="H96" t="str">
            <v>COL 4</v>
          </cell>
          <cell r="I96" t="str">
            <v>COL 5</v>
          </cell>
          <cell r="J96" t="str">
            <v>COL 6</v>
          </cell>
          <cell r="K96" t="str">
            <v>COL 7</v>
          </cell>
          <cell r="L96" t="str">
            <v>COL 8</v>
          </cell>
          <cell r="M96" t="str">
            <v>COL 8 A</v>
          </cell>
          <cell r="N96" t="str">
            <v>COL 9</v>
          </cell>
          <cell r="O96" t="str">
            <v>COL 10</v>
          </cell>
          <cell r="P96" t="str">
            <v>COL 11</v>
          </cell>
          <cell r="Q96" t="str">
            <v>COL 12</v>
          </cell>
          <cell r="R96" t="str">
            <v>COL 13</v>
          </cell>
        </row>
        <row r="98">
          <cell r="F98" t="str">
            <v>LAUNDRY</v>
          </cell>
          <cell r="G98" t="str">
            <v>PURCHASING</v>
          </cell>
          <cell r="I98" t="str">
            <v>CENT SUPPLY</v>
          </cell>
          <cell r="J98" t="str">
            <v>PLANT</v>
          </cell>
          <cell r="K98" t="str">
            <v>TOTAL</v>
          </cell>
          <cell r="L98" t="str">
            <v>INPATIENT:</v>
          </cell>
          <cell r="M98" t="str">
            <v>AMBULATORY:</v>
          </cell>
          <cell r="N98" t="str">
            <v>OUTPATIENT:</v>
          </cell>
          <cell r="O98" t="str">
            <v>MED STAFF</v>
          </cell>
          <cell r="Q98" t="str">
            <v>TOTAL</v>
          </cell>
          <cell r="R98" t="str">
            <v>TOTAL</v>
          </cell>
        </row>
        <row r="99">
          <cell r="C99" t="str">
            <v>ALLOCATED</v>
          </cell>
          <cell r="E99" t="str">
            <v>DIETARY</v>
          </cell>
          <cell r="F99" t="str">
            <v>&amp; LINEN</v>
          </cell>
          <cell r="G99" t="str">
            <v>STORES</v>
          </cell>
          <cell r="H99" t="str">
            <v>HOUSEKEEPING</v>
          </cell>
          <cell r="I99" t="str">
            <v>PHARMACY</v>
          </cell>
          <cell r="J99" t="str">
            <v>OPERATIONS</v>
          </cell>
          <cell r="K99" t="str">
            <v>PATIENT CARE</v>
          </cell>
          <cell r="L99" t="str">
            <v>PAC, MRD</v>
          </cell>
          <cell r="M99" t="str">
            <v>PAC, MRD</v>
          </cell>
          <cell r="N99" t="str">
            <v>PAC, MRD</v>
          </cell>
          <cell r="O99" t="str">
            <v>ADMIN</v>
          </cell>
          <cell r="P99" t="str">
            <v>UNASSIGNED</v>
          </cell>
          <cell r="Q99" t="str">
            <v>OTHER</v>
          </cell>
          <cell r="R99" t="str">
            <v>ALLOCATED</v>
          </cell>
        </row>
        <row r="100">
          <cell r="C100" t="str">
            <v>CENTERS</v>
          </cell>
          <cell r="E100" t="str">
            <v>MEALS</v>
          </cell>
          <cell r="F100" t="str">
            <v>POUNDS</v>
          </cell>
          <cell r="G100" t="str">
            <v>OTH EXP SCHD</v>
          </cell>
          <cell r="H100" t="str">
            <v># OF HOURS</v>
          </cell>
          <cell r="I100" t="str">
            <v>SOCIAL SERV</v>
          </cell>
          <cell r="J100" t="str">
            <v>NET SQ FEET</v>
          </cell>
          <cell r="K100" t="str">
            <v>OVERHEAD</v>
          </cell>
          <cell r="L100" t="str">
            <v>FIS,MGT,NAD</v>
          </cell>
          <cell r="M100" t="str">
            <v>FIS,MGT,NAD</v>
          </cell>
          <cell r="N100" t="str">
            <v>FIS,MGT,NAD</v>
          </cell>
          <cell r="O100" t="str">
            <v>EIPAs</v>
          </cell>
          <cell r="P100" t="str">
            <v>EXPENSES</v>
          </cell>
          <cell r="Q100" t="str">
            <v>OVERHEAD</v>
          </cell>
          <cell r="R100" t="str">
            <v>OVERHEAD</v>
          </cell>
        </row>
        <row r="102">
          <cell r="B102" t="str">
            <v>A</v>
          </cell>
          <cell r="C102" t="str">
            <v>Overhead Expenses</v>
          </cell>
          <cell r="E102">
            <v>19976.263659999997</v>
          </cell>
          <cell r="F102">
            <v>4745.8551000000007</v>
          </cell>
          <cell r="G102">
            <v>10281.813319999999</v>
          </cell>
          <cell r="H102">
            <v>31551.352720000003</v>
          </cell>
          <cell r="I102">
            <v>52378.05431</v>
          </cell>
          <cell r="J102">
            <v>55234.10871</v>
          </cell>
          <cell r="K102">
            <v>174167.44782</v>
          </cell>
          <cell r="L102">
            <v>75522.627777228394</v>
          </cell>
          <cell r="M102">
            <v>15124.422375198368</v>
          </cell>
          <cell r="N102">
            <v>96197.982577573246</v>
          </cell>
          <cell r="O102">
            <v>8639.0874100000001</v>
          </cell>
          <cell r="P102">
            <v>33446.364999999998</v>
          </cell>
          <cell r="Q102">
            <v>228930.48514</v>
          </cell>
          <cell r="R102">
            <v>403097.93296000001</v>
          </cell>
        </row>
        <row r="103">
          <cell r="B103" t="str">
            <v>REVENUE CENTERS</v>
          </cell>
        </row>
        <row r="104">
          <cell r="B104">
            <v>1</v>
          </cell>
          <cell r="C104" t="str">
            <v>Med/Surg Acute</v>
          </cell>
          <cell r="D104" t="str">
            <v>MSG</v>
          </cell>
          <cell r="E104">
            <v>8325.444841223949</v>
          </cell>
          <cell r="F104">
            <v>1566.8041130515549</v>
          </cell>
          <cell r="G104">
            <v>1074.541288203264</v>
          </cell>
          <cell r="H104">
            <v>5483.0989434392804</v>
          </cell>
          <cell r="I104" t="str">
            <v>//////////////</v>
          </cell>
          <cell r="J104">
            <v>9598.7669941528711</v>
          </cell>
          <cell r="K104">
            <v>26048.656180070917</v>
          </cell>
          <cell r="L104">
            <v>19072.894951458478</v>
          </cell>
          <cell r="M104" t="str">
            <v>//////////////</v>
          </cell>
          <cell r="N104" t="str">
            <v>//////////////</v>
          </cell>
          <cell r="O104" t="str">
            <v>//////////////</v>
          </cell>
          <cell r="P104">
            <v>5311.3149645198855</v>
          </cell>
          <cell r="Q104">
            <v>24384.209915978365</v>
          </cell>
          <cell r="R104">
            <v>50432.866096049285</v>
          </cell>
        </row>
        <row r="105">
          <cell r="B105">
            <v>2</v>
          </cell>
          <cell r="C105" t="str">
            <v>Pediatric Acute</v>
          </cell>
          <cell r="D105" t="str">
            <v>PED</v>
          </cell>
          <cell r="E105">
            <v>971.50869382169367</v>
          </cell>
          <cell r="F105">
            <v>284.29138875555918</v>
          </cell>
          <cell r="G105">
            <v>219.58850792492839</v>
          </cell>
          <cell r="H105">
            <v>1710.3060154768657</v>
          </cell>
          <cell r="I105" t="str">
            <v>//////////////</v>
          </cell>
          <cell r="J105">
            <v>2994.0785494859169</v>
          </cell>
          <cell r="K105">
            <v>6179.7731554649636</v>
          </cell>
          <cell r="L105">
            <v>4312.063181378875</v>
          </cell>
          <cell r="M105" t="str">
            <v>//////////////</v>
          </cell>
          <cell r="N105" t="str">
            <v>//////////////</v>
          </cell>
          <cell r="O105" t="str">
            <v>//////////////</v>
          </cell>
          <cell r="P105">
            <v>1208.9869426368314</v>
          </cell>
          <cell r="Q105">
            <v>5521.0501240157064</v>
          </cell>
          <cell r="R105">
            <v>11700.82327948067</v>
          </cell>
        </row>
        <row r="106">
          <cell r="B106">
            <v>3</v>
          </cell>
          <cell r="C106" t="str">
            <v>Psychiatric Acute</v>
          </cell>
          <cell r="D106" t="str">
            <v>PSY</v>
          </cell>
          <cell r="E106">
            <v>5490.8106855669894</v>
          </cell>
          <cell r="F106">
            <v>178.55668038056746</v>
          </cell>
          <cell r="G106">
            <v>163.02303587103555</v>
          </cell>
          <cell r="H106">
            <v>1051.3597492010522</v>
          </cell>
          <cell r="I106" t="str">
            <v>//////////////</v>
          </cell>
          <cell r="J106">
            <v>1840.520728097938</v>
          </cell>
          <cell r="K106">
            <v>8724.2708791175828</v>
          </cell>
          <cell r="L106">
            <v>3204.9510297066317</v>
          </cell>
          <cell r="M106" t="str">
            <v>//////////////</v>
          </cell>
          <cell r="N106" t="str">
            <v>//////////////</v>
          </cell>
          <cell r="O106" t="str">
            <v>//////////////</v>
          </cell>
          <cell r="P106">
            <v>1014.9692742231123</v>
          </cell>
          <cell r="Q106">
            <v>4219.9203039297445</v>
          </cell>
          <cell r="R106">
            <v>12944.191183047327</v>
          </cell>
        </row>
        <row r="107">
          <cell r="B107">
            <v>4</v>
          </cell>
          <cell r="C107" t="str">
            <v>Obstetrics Acute</v>
          </cell>
          <cell r="D107" t="str">
            <v>OBS</v>
          </cell>
          <cell r="E107">
            <v>469.20654839690201</v>
          </cell>
          <cell r="F107">
            <v>87.120801782526513</v>
          </cell>
          <cell r="G107">
            <v>-9.2542508599355422</v>
          </cell>
          <cell r="H107">
            <v>457.20025573772648</v>
          </cell>
          <cell r="I107" t="str">
            <v>//////////////</v>
          </cell>
          <cell r="J107">
            <v>800.3792690526958</v>
          </cell>
          <cell r="K107">
            <v>1804.6526241099155</v>
          </cell>
          <cell r="L107">
            <v>566.45387629564016</v>
          </cell>
          <cell r="M107" t="str">
            <v>//////////////</v>
          </cell>
          <cell r="N107" t="str">
            <v>//////////////</v>
          </cell>
          <cell r="O107" t="str">
            <v>//////////////</v>
          </cell>
          <cell r="P107">
            <v>186.79003901826891</v>
          </cell>
          <cell r="Q107">
            <v>753.24391531390904</v>
          </cell>
          <cell r="R107">
            <v>2557.8965394238244</v>
          </cell>
        </row>
        <row r="108">
          <cell r="B108">
            <v>5</v>
          </cell>
          <cell r="C108" t="str">
            <v>Definitive Observation</v>
          </cell>
          <cell r="D108" t="str">
            <v>DEF</v>
          </cell>
          <cell r="E108" t="str">
            <v>//////////////</v>
          </cell>
          <cell r="F108" t="str">
            <v>//////////////</v>
          </cell>
          <cell r="G108" t="str">
            <v>//////////////</v>
          </cell>
          <cell r="H108" t="str">
            <v>//////////////</v>
          </cell>
          <cell r="I108" t="str">
            <v>//////////////</v>
          </cell>
          <cell r="J108" t="str">
            <v>//////////////</v>
          </cell>
          <cell r="K108">
            <v>0</v>
          </cell>
          <cell r="L108" t="str">
            <v>//////////////</v>
          </cell>
          <cell r="M108" t="str">
            <v>//////////////</v>
          </cell>
          <cell r="N108" t="str">
            <v>//////////////</v>
          </cell>
          <cell r="O108" t="str">
            <v>//////////////</v>
          </cell>
          <cell r="P108" t="str">
            <v>//////////////</v>
          </cell>
          <cell r="Q108">
            <v>0</v>
          </cell>
          <cell r="R108">
            <v>0</v>
          </cell>
        </row>
        <row r="109">
          <cell r="B109">
            <v>6</v>
          </cell>
          <cell r="C109" t="str">
            <v>Med/Surg Intensive Care</v>
          </cell>
          <cell r="D109" t="str">
            <v>MIS</v>
          </cell>
          <cell r="E109">
            <v>837.36087566582262</v>
          </cell>
          <cell r="F109">
            <v>421.40758731971164</v>
          </cell>
          <cell r="G109">
            <v>200.68017711480957</v>
          </cell>
          <cell r="H109">
            <v>1799.9277178674738</v>
          </cell>
          <cell r="I109" t="str">
            <v>//////////////</v>
          </cell>
          <cell r="J109">
            <v>3150.9711840600366</v>
          </cell>
          <cell r="K109">
            <v>6410.3475420278546</v>
          </cell>
          <cell r="L109">
            <v>6827.382470173673</v>
          </cell>
          <cell r="M109" t="str">
            <v>//////////////</v>
          </cell>
          <cell r="N109" t="str">
            <v>//////////////</v>
          </cell>
          <cell r="O109" t="str">
            <v>//////////////</v>
          </cell>
          <cell r="P109">
            <v>1819.1529024396878</v>
          </cell>
          <cell r="Q109">
            <v>8646.5353726133617</v>
          </cell>
          <cell r="R109">
            <v>15056.882914641217</v>
          </cell>
        </row>
        <row r="110">
          <cell r="B110">
            <v>7</v>
          </cell>
          <cell r="C110" t="str">
            <v>Coronary Care</v>
          </cell>
          <cell r="D110" t="str">
            <v>CCU</v>
          </cell>
          <cell r="E110" t="str">
            <v>//////////////</v>
          </cell>
          <cell r="F110" t="str">
            <v>//////////////</v>
          </cell>
          <cell r="G110" t="str">
            <v>//////////////</v>
          </cell>
          <cell r="H110" t="str">
            <v>//////////////</v>
          </cell>
          <cell r="I110" t="str">
            <v>//////////////</v>
          </cell>
          <cell r="J110" t="str">
            <v>//////////////</v>
          </cell>
          <cell r="K110">
            <v>0</v>
          </cell>
          <cell r="L110" t="str">
            <v>//////////////</v>
          </cell>
          <cell r="M110" t="str">
            <v>//////////////</v>
          </cell>
          <cell r="N110" t="str">
            <v>//////////////</v>
          </cell>
          <cell r="O110" t="str">
            <v>//////////////</v>
          </cell>
          <cell r="P110" t="str">
            <v>//////////////</v>
          </cell>
          <cell r="Q110">
            <v>0</v>
          </cell>
          <cell r="R110">
            <v>0</v>
          </cell>
        </row>
        <row r="111">
          <cell r="B111">
            <v>8</v>
          </cell>
          <cell r="C111" t="str">
            <v>Pediatric Intensive Care</v>
          </cell>
          <cell r="D111" t="str">
            <v>PIC</v>
          </cell>
          <cell r="E111">
            <v>160.00763852326787</v>
          </cell>
          <cell r="F111">
            <v>89.294363239485662</v>
          </cell>
          <cell r="G111">
            <v>61.010781453507903</v>
          </cell>
          <cell r="H111">
            <v>658.36318532050109</v>
          </cell>
          <cell r="I111" t="str">
            <v>//////////////</v>
          </cell>
          <cell r="J111">
            <v>1152.5370741268946</v>
          </cell>
          <cell r="K111">
            <v>2121.2130426636572</v>
          </cell>
          <cell r="L111">
            <v>2256.6848292972891</v>
          </cell>
          <cell r="M111" t="str">
            <v>//////////////</v>
          </cell>
          <cell r="N111" t="str">
            <v>//////////////</v>
          </cell>
          <cell r="O111" t="str">
            <v>//////////////</v>
          </cell>
          <cell r="P111">
            <v>601.35947297892039</v>
          </cell>
          <cell r="Q111">
            <v>2858.0443022762092</v>
          </cell>
          <cell r="R111">
            <v>4979.257344939866</v>
          </cell>
        </row>
        <row r="112">
          <cell r="B112">
            <v>9</v>
          </cell>
          <cell r="C112" t="str">
            <v>Neonatal Intensive Care</v>
          </cell>
          <cell r="D112" t="str">
            <v>NEO</v>
          </cell>
          <cell r="E112" t="str">
            <v>//////////////</v>
          </cell>
          <cell r="F112">
            <v>39.913415562038544</v>
          </cell>
          <cell r="G112">
            <v>90.758014496844751</v>
          </cell>
          <cell r="H112">
            <v>601.80433265519923</v>
          </cell>
          <cell r="I112" t="str">
            <v>//////////////</v>
          </cell>
          <cell r="J112">
            <v>1053.5245898016851</v>
          </cell>
          <cell r="K112">
            <v>1786.0003525157676</v>
          </cell>
          <cell r="L112">
            <v>2389.9884382293558</v>
          </cell>
          <cell r="M112" t="str">
            <v>//////////////</v>
          </cell>
          <cell r="N112" t="str">
            <v>//////////////</v>
          </cell>
          <cell r="O112" t="str">
            <v>//////////////</v>
          </cell>
          <cell r="P112">
            <v>623.90801502883653</v>
          </cell>
          <cell r="Q112">
            <v>3013.8964532581922</v>
          </cell>
          <cell r="R112">
            <v>4799.8968057739603</v>
          </cell>
        </row>
        <row r="113">
          <cell r="B113">
            <v>10</v>
          </cell>
          <cell r="C113" t="str">
            <v>Burn Care</v>
          </cell>
          <cell r="D113" t="str">
            <v>BUR</v>
          </cell>
          <cell r="E113" t="str">
            <v>//////////////</v>
          </cell>
          <cell r="F113" t="str">
            <v>//////////////</v>
          </cell>
          <cell r="G113" t="str">
            <v>//////////////</v>
          </cell>
          <cell r="H113" t="str">
            <v>//////////////</v>
          </cell>
          <cell r="I113" t="str">
            <v>//////////////</v>
          </cell>
          <cell r="J113" t="str">
            <v>//////////////</v>
          </cell>
          <cell r="K113">
            <v>0</v>
          </cell>
          <cell r="L113" t="str">
            <v>//////////////</v>
          </cell>
          <cell r="M113" t="str">
            <v>//////////////</v>
          </cell>
          <cell r="N113" t="str">
            <v>//////////////</v>
          </cell>
          <cell r="O113" t="str">
            <v>//////////////</v>
          </cell>
          <cell r="P113" t="str">
            <v>//////////////</v>
          </cell>
          <cell r="Q113">
            <v>0</v>
          </cell>
          <cell r="R113">
            <v>0</v>
          </cell>
        </row>
        <row r="114">
          <cell r="B114">
            <v>11</v>
          </cell>
          <cell r="C114" t="str">
            <v>Psychiatric Intensive Care</v>
          </cell>
          <cell r="D114" t="str">
            <v>PSI</v>
          </cell>
          <cell r="E114" t="str">
            <v>//////////////</v>
          </cell>
          <cell r="F114" t="str">
            <v>//////////////</v>
          </cell>
          <cell r="G114" t="str">
            <v>//////////////</v>
          </cell>
          <cell r="H114" t="str">
            <v>//////////////</v>
          </cell>
          <cell r="I114" t="str">
            <v>//////////////</v>
          </cell>
          <cell r="J114" t="str">
            <v>//////////////</v>
          </cell>
          <cell r="K114">
            <v>0</v>
          </cell>
          <cell r="L114" t="str">
            <v>//////////////</v>
          </cell>
          <cell r="M114" t="str">
            <v>//////////////</v>
          </cell>
          <cell r="N114" t="str">
            <v>//////////////</v>
          </cell>
          <cell r="O114" t="str">
            <v>//////////////</v>
          </cell>
          <cell r="P114" t="str">
            <v>//////////////</v>
          </cell>
          <cell r="Q114">
            <v>0</v>
          </cell>
          <cell r="R114">
            <v>0</v>
          </cell>
        </row>
        <row r="115">
          <cell r="B115">
            <v>12</v>
          </cell>
          <cell r="C115" t="str">
            <v>Shock Trauma</v>
          </cell>
          <cell r="D115" t="str">
            <v>TRM</v>
          </cell>
          <cell r="E115" t="str">
            <v>//////////////</v>
          </cell>
          <cell r="F115" t="str">
            <v>//////////////</v>
          </cell>
          <cell r="G115" t="str">
            <v>//////////////</v>
          </cell>
          <cell r="H115" t="str">
            <v>//////////////</v>
          </cell>
          <cell r="I115" t="str">
            <v>//////////////</v>
          </cell>
          <cell r="J115" t="str">
            <v>//////////////</v>
          </cell>
          <cell r="K115">
            <v>0</v>
          </cell>
          <cell r="L115" t="str">
            <v>//////////////</v>
          </cell>
          <cell r="M115" t="str">
            <v>//////////////</v>
          </cell>
          <cell r="N115" t="str">
            <v>//////////////</v>
          </cell>
          <cell r="O115" t="str">
            <v>//////////////</v>
          </cell>
          <cell r="P115" t="str">
            <v>//////////////</v>
          </cell>
          <cell r="Q115">
            <v>0</v>
          </cell>
          <cell r="R115">
            <v>0</v>
          </cell>
        </row>
        <row r="116">
          <cell r="B116">
            <v>13</v>
          </cell>
          <cell r="C116" t="str">
            <v>Oncology</v>
          </cell>
          <cell r="D116" t="str">
            <v>ONC</v>
          </cell>
          <cell r="E116">
            <v>1199.8956650472128</v>
          </cell>
          <cell r="F116">
            <v>295.98682136435087</v>
          </cell>
          <cell r="G116">
            <v>253.35560936567501</v>
          </cell>
          <cell r="H116">
            <v>1059.1773531204258</v>
          </cell>
          <cell r="I116" t="str">
            <v>//////////////</v>
          </cell>
          <cell r="J116">
            <v>1854.2063024872948</v>
          </cell>
          <cell r="K116">
            <v>4662.6217513849597</v>
          </cell>
          <cell r="L116">
            <v>5048.9390412845114</v>
          </cell>
          <cell r="M116" t="str">
            <v>//////////////</v>
          </cell>
          <cell r="N116" t="str">
            <v>//////////////</v>
          </cell>
          <cell r="O116" t="str">
            <v>//////////////</v>
          </cell>
          <cell r="P116">
            <v>1343.0923828205559</v>
          </cell>
          <cell r="Q116">
            <v>6392.0314241050673</v>
          </cell>
          <cell r="R116">
            <v>11054.653175490028</v>
          </cell>
        </row>
        <row r="117">
          <cell r="B117">
            <v>14</v>
          </cell>
          <cell r="C117" t="str">
            <v>Newborn Nursery</v>
          </cell>
          <cell r="D117" t="str">
            <v>NUR</v>
          </cell>
          <cell r="E117" t="str">
            <v>//////////////</v>
          </cell>
          <cell r="F117" t="str">
            <v>//////////////</v>
          </cell>
          <cell r="G117">
            <v>14.445314701441891</v>
          </cell>
          <cell r="H117">
            <v>22.308245438433303</v>
          </cell>
          <cell r="I117" t="str">
            <v>//////////////</v>
          </cell>
          <cell r="J117">
            <v>39.053034100015815</v>
          </cell>
          <cell r="K117">
            <v>75.806594239891012</v>
          </cell>
          <cell r="L117">
            <v>224.70069349362723</v>
          </cell>
          <cell r="M117" t="str">
            <v>//////////////</v>
          </cell>
          <cell r="N117" t="str">
            <v>//////////////</v>
          </cell>
          <cell r="O117" t="str">
            <v>//////////////</v>
          </cell>
          <cell r="P117">
            <v>56.06327626622393</v>
          </cell>
          <cell r="Q117">
            <v>280.76396975985114</v>
          </cell>
          <cell r="R117">
            <v>356.57056399974215</v>
          </cell>
        </row>
        <row r="118">
          <cell r="B118">
            <v>15</v>
          </cell>
          <cell r="C118" t="str">
            <v>Premature Nursery</v>
          </cell>
          <cell r="D118" t="str">
            <v>PRE</v>
          </cell>
          <cell r="E118" t="str">
            <v>//////////////</v>
          </cell>
          <cell r="F118" t="str">
            <v>//////////////</v>
          </cell>
          <cell r="G118" t="str">
            <v>//////////////</v>
          </cell>
          <cell r="H118" t="str">
            <v>//////////////</v>
          </cell>
          <cell r="I118" t="str">
            <v>//////////////</v>
          </cell>
          <cell r="J118" t="str">
            <v>//////////////</v>
          </cell>
          <cell r="K118">
            <v>0</v>
          </cell>
          <cell r="L118" t="str">
            <v>//////////////</v>
          </cell>
          <cell r="M118" t="str">
            <v>//////////////</v>
          </cell>
          <cell r="N118" t="str">
            <v>//////////////</v>
          </cell>
          <cell r="O118" t="str">
            <v>//////////////</v>
          </cell>
          <cell r="P118" t="str">
            <v>//////////////</v>
          </cell>
          <cell r="Q118">
            <v>0</v>
          </cell>
          <cell r="R118">
            <v>0</v>
          </cell>
        </row>
        <row r="119">
          <cell r="B119">
            <v>16</v>
          </cell>
          <cell r="C119" t="str">
            <v>Chronic Care</v>
          </cell>
          <cell r="D119" t="str">
            <v>CRH</v>
          </cell>
          <cell r="E119" t="str">
            <v>//////////////</v>
          </cell>
          <cell r="F119" t="str">
            <v>//////////////</v>
          </cell>
          <cell r="G119" t="str">
            <v>//////////////</v>
          </cell>
          <cell r="H119" t="str">
            <v>//////////////</v>
          </cell>
          <cell r="I119" t="str">
            <v>//////////////</v>
          </cell>
          <cell r="J119" t="str">
            <v>//////////////</v>
          </cell>
          <cell r="K119">
            <v>0</v>
          </cell>
          <cell r="L119" t="str">
            <v>//////////////</v>
          </cell>
          <cell r="M119" t="str">
            <v>//////////////</v>
          </cell>
          <cell r="N119" t="str">
            <v>//////////////</v>
          </cell>
          <cell r="O119" t="str">
            <v>//////////////</v>
          </cell>
          <cell r="P119" t="str">
            <v>//////////////</v>
          </cell>
          <cell r="Q119">
            <v>0</v>
          </cell>
          <cell r="R119">
            <v>0</v>
          </cell>
        </row>
        <row r="120">
          <cell r="B120">
            <v>17</v>
          </cell>
          <cell r="C120" t="str">
            <v>Emergency Services</v>
          </cell>
          <cell r="D120" t="str">
            <v>EMG</v>
          </cell>
          <cell r="E120">
            <v>1030.3149199456298</v>
          </cell>
          <cell r="F120">
            <v>428.36298398198096</v>
          </cell>
          <cell r="G120">
            <v>242.69757228398853</v>
          </cell>
          <cell r="H120">
            <v>1198.5768926219619</v>
          </cell>
          <cell r="I120" t="str">
            <v>//////////////</v>
          </cell>
          <cell r="J120">
            <v>2098.2405087947509</v>
          </cell>
          <cell r="K120">
            <v>4998.1928776283121</v>
          </cell>
          <cell r="L120">
            <v>1428.5313607047258</v>
          </cell>
          <cell r="M120">
            <v>3909.9798464888704</v>
          </cell>
          <cell r="N120" t="str">
            <v>//////////////</v>
          </cell>
          <cell r="O120">
            <v>324.12744299369831</v>
          </cell>
          <cell r="P120">
            <v>1431.17467134868</v>
          </cell>
          <cell r="Q120">
            <v>7093.8133215359749</v>
          </cell>
          <cell r="R120">
            <v>12092.006199164287</v>
          </cell>
        </row>
        <row r="121">
          <cell r="B121">
            <v>18</v>
          </cell>
          <cell r="C121" t="str">
            <v>Clinical Services</v>
          </cell>
          <cell r="D121" t="str">
            <v>CL</v>
          </cell>
          <cell r="E121" t="str">
            <v>//////////////</v>
          </cell>
          <cell r="F121">
            <v>73.3395861602298</v>
          </cell>
          <cell r="G121">
            <v>776.18422047957858</v>
          </cell>
          <cell r="H121">
            <v>3711.3750673361765</v>
          </cell>
          <cell r="I121" t="str">
            <v>//////////////</v>
          </cell>
          <cell r="J121">
            <v>6497.169733166038</v>
          </cell>
          <cell r="K121">
            <v>11058.068607142024</v>
          </cell>
          <cell r="L121">
            <v>129.53708477639861</v>
          </cell>
          <cell r="M121">
            <v>5703.9909074241978</v>
          </cell>
          <cell r="N121" t="str">
            <v>//////////////</v>
          </cell>
          <cell r="O121">
            <v>1396.1817925626808</v>
          </cell>
          <cell r="P121">
            <v>1750.9057684155368</v>
          </cell>
          <cell r="Q121">
            <v>8980.6155531788136</v>
          </cell>
          <cell r="R121">
            <v>20038.684160320838</v>
          </cell>
        </row>
        <row r="122">
          <cell r="B122">
            <v>19</v>
          </cell>
          <cell r="C122" t="str">
            <v>Psych. Day &amp; Night Care</v>
          </cell>
          <cell r="D122" t="str">
            <v>PDC</v>
          </cell>
          <cell r="E122">
            <v>826.32072158589551</v>
          </cell>
          <cell r="F122" t="str">
            <v>//////////////</v>
          </cell>
          <cell r="G122">
            <v>26.337177960746171</v>
          </cell>
          <cell r="H122">
            <v>74.375215188736007</v>
          </cell>
          <cell r="I122" t="str">
            <v>//////////////</v>
          </cell>
          <cell r="J122">
            <v>130.20198396946222</v>
          </cell>
          <cell r="K122">
            <v>1057.2350987048399</v>
          </cell>
          <cell r="L122">
            <v>16.426150896245055</v>
          </cell>
          <cell r="M122">
            <v>538.20707560983215</v>
          </cell>
          <cell r="N122" t="str">
            <v>//////////////</v>
          </cell>
          <cell r="O122">
            <v>23.276331203301829</v>
          </cell>
          <cell r="P122">
            <v>163.55183241729054</v>
          </cell>
          <cell r="Q122">
            <v>741.46139012666958</v>
          </cell>
          <cell r="R122">
            <v>1798.6964888315094</v>
          </cell>
        </row>
        <row r="123">
          <cell r="B123">
            <v>20</v>
          </cell>
          <cell r="C123" t="str">
            <v>Ambulatory Surgery (PBP)</v>
          </cell>
          <cell r="D123" t="str">
            <v>AMS</v>
          </cell>
          <cell r="E123" t="str">
            <v>//////////////</v>
          </cell>
          <cell r="F123" t="str">
            <v>//////////////</v>
          </cell>
          <cell r="G123" t="str">
            <v>//////////////</v>
          </cell>
          <cell r="H123" t="str">
            <v>//////////////</v>
          </cell>
          <cell r="I123" t="str">
            <v>//////////////</v>
          </cell>
          <cell r="J123" t="str">
            <v>//////////////</v>
          </cell>
          <cell r="K123">
            <v>0</v>
          </cell>
          <cell r="L123" t="str">
            <v>//////////////</v>
          </cell>
          <cell r="M123" t="str">
            <v>//////////////</v>
          </cell>
          <cell r="N123" t="str">
            <v>//////////////</v>
          </cell>
          <cell r="O123" t="str">
            <v>//////////////</v>
          </cell>
          <cell r="P123" t="str">
            <v>//////////////</v>
          </cell>
          <cell r="Q123">
            <v>0</v>
          </cell>
          <cell r="R123">
            <v>0</v>
          </cell>
        </row>
        <row r="124">
          <cell r="B124">
            <v>21</v>
          </cell>
          <cell r="C124" t="str">
            <v>Same Day Surgery</v>
          </cell>
          <cell r="D124" t="str">
            <v>SDS</v>
          </cell>
          <cell r="E124">
            <v>210.38455781590821</v>
          </cell>
          <cell r="F124">
            <v>104.55736258580551</v>
          </cell>
          <cell r="G124">
            <v>80.077021782278592</v>
          </cell>
          <cell r="H124">
            <v>548.76556131270922</v>
          </cell>
          <cell r="I124" t="str">
            <v>//////////////</v>
          </cell>
          <cell r="J124">
            <v>960.67439449709764</v>
          </cell>
          <cell r="K124">
            <v>1904.4588979937992</v>
          </cell>
          <cell r="L124" t="str">
            <v>//////////////</v>
          </cell>
          <cell r="M124">
            <v>3484.2409304512034</v>
          </cell>
          <cell r="N124" t="str">
            <v>//////////////</v>
          </cell>
          <cell r="O124">
            <v>1386.5879627277845</v>
          </cell>
          <cell r="P124">
            <v>928.92750008774135</v>
          </cell>
          <cell r="Q124">
            <v>5799.7563932667299</v>
          </cell>
          <cell r="R124">
            <v>7704.2152912605288</v>
          </cell>
        </row>
        <row r="125">
          <cell r="B125">
            <v>22</v>
          </cell>
          <cell r="C125" t="str">
            <v>Labor &amp; Delivery Services</v>
          </cell>
          <cell r="D125" t="str">
            <v>DEL</v>
          </cell>
          <cell r="E125" t="str">
            <v>//////////////</v>
          </cell>
          <cell r="F125">
            <v>79.312003586675544</v>
          </cell>
          <cell r="G125">
            <v>179.28855990168609</v>
          </cell>
          <cell r="H125">
            <v>483.82761936365898</v>
          </cell>
          <cell r="I125" t="str">
            <v>//////////////</v>
          </cell>
          <cell r="J125">
            <v>846.99339397556082</v>
          </cell>
          <cell r="K125">
            <v>1589.4215768275815</v>
          </cell>
          <cell r="L125">
            <v>1300.1813226545187</v>
          </cell>
          <cell r="M125" t="str">
            <v>//////////////</v>
          </cell>
          <cell r="N125">
            <v>3373.5889217604822</v>
          </cell>
          <cell r="O125" t="str">
            <v>//////////////</v>
          </cell>
          <cell r="P125">
            <v>643.15168393549504</v>
          </cell>
          <cell r="Q125">
            <v>5316.9219283504963</v>
          </cell>
          <cell r="R125">
            <v>6906.343505178078</v>
          </cell>
        </row>
        <row r="126">
          <cell r="B126">
            <v>23</v>
          </cell>
          <cell r="C126" t="str">
            <v>Operating Room</v>
          </cell>
          <cell r="D126" t="str">
            <v>OR</v>
          </cell>
          <cell r="E126" t="str">
            <v>//////////////</v>
          </cell>
          <cell r="F126">
            <v>523.85826726261826</v>
          </cell>
          <cell r="G126">
            <v>325.40764297454382</v>
          </cell>
          <cell r="H126">
            <v>4957.9805542031299</v>
          </cell>
          <cell r="I126" t="str">
            <v>//////////////</v>
          </cell>
          <cell r="J126">
            <v>8679.4895719108717</v>
          </cell>
          <cell r="K126">
            <v>14486.736036351163</v>
          </cell>
          <cell r="L126">
            <v>4778.188182519184</v>
          </cell>
          <cell r="M126" t="str">
            <v>//////////////</v>
          </cell>
          <cell r="N126">
            <v>11937.39118735808</v>
          </cell>
          <cell r="O126" t="str">
            <v>//////////////</v>
          </cell>
          <cell r="P126">
            <v>2568.072184345775</v>
          </cell>
          <cell r="Q126">
            <v>19283.651554223041</v>
          </cell>
          <cell r="R126">
            <v>33770.387590574202</v>
          </cell>
        </row>
        <row r="127">
          <cell r="B127">
            <v>24</v>
          </cell>
          <cell r="C127" t="str">
            <v>Operating Room Clinic</v>
          </cell>
          <cell r="D127" t="str">
            <v>ORC</v>
          </cell>
          <cell r="E127" t="str">
            <v>//////////////</v>
          </cell>
          <cell r="F127" t="str">
            <v>//////////////</v>
          </cell>
          <cell r="G127">
            <v>58.256056418600487</v>
          </cell>
          <cell r="H127">
            <v>21.595590937495935</v>
          </cell>
          <cell r="I127" t="str">
            <v>//////////////</v>
          </cell>
          <cell r="J127">
            <v>37.805454114245705</v>
          </cell>
          <cell r="K127">
            <v>117.65710147034213</v>
          </cell>
          <cell r="L127">
            <v>5.1938117731816753</v>
          </cell>
          <cell r="M127" t="str">
            <v>//////////////</v>
          </cell>
          <cell r="N127">
            <v>1593.2803097385399</v>
          </cell>
          <cell r="O127" t="str">
            <v>//////////////</v>
          </cell>
          <cell r="P127">
            <v>139.79062712308678</v>
          </cell>
          <cell r="Q127">
            <v>1738.2647486348085</v>
          </cell>
          <cell r="R127">
            <v>1855.9218501051505</v>
          </cell>
        </row>
        <row r="128">
          <cell r="B128">
            <v>25</v>
          </cell>
          <cell r="C128" t="str">
            <v>Anesthesiology</v>
          </cell>
          <cell r="D128" t="str">
            <v>ANS</v>
          </cell>
          <cell r="E128" t="str">
            <v>//////////////</v>
          </cell>
          <cell r="F128" t="str">
            <v>//////////////</v>
          </cell>
          <cell r="G128">
            <v>507.27505532794794</v>
          </cell>
          <cell r="H128">
            <v>84.97865033904651</v>
          </cell>
          <cell r="I128" t="str">
            <v>//////////////</v>
          </cell>
          <cell r="J128">
            <v>148.76446193955684</v>
          </cell>
          <cell r="K128">
            <v>741.01816760655129</v>
          </cell>
          <cell r="L128">
            <v>1663.2365776529821</v>
          </cell>
          <cell r="M128" t="str">
            <v>//////////////</v>
          </cell>
          <cell r="N128">
            <v>3391.5639778461737</v>
          </cell>
          <cell r="O128" t="str">
            <v>//////////////</v>
          </cell>
          <cell r="P128">
            <v>707.90748330790097</v>
          </cell>
          <cell r="Q128">
            <v>5762.7080388070572</v>
          </cell>
          <cell r="R128">
            <v>6503.7262064136085</v>
          </cell>
        </row>
        <row r="129">
          <cell r="B129">
            <v>26</v>
          </cell>
          <cell r="C129" t="str">
            <v>Laboratory Services</v>
          </cell>
          <cell r="D129" t="str">
            <v>LAB</v>
          </cell>
          <cell r="E129" t="str">
            <v>//////////////</v>
          </cell>
          <cell r="F129">
            <v>8.1564286981018146</v>
          </cell>
          <cell r="G129">
            <v>1987.6448955227399</v>
          </cell>
          <cell r="H129">
            <v>1645.4976470734405</v>
          </cell>
          <cell r="I129" t="str">
            <v>//////////////</v>
          </cell>
          <cell r="J129">
            <v>2880.6243816890656</v>
          </cell>
          <cell r="K129">
            <v>6521.9233529833473</v>
          </cell>
          <cell r="L129">
            <v>7111.1272219542061</v>
          </cell>
          <cell r="M129" t="str">
            <v>//////////////</v>
          </cell>
          <cell r="N129">
            <v>18633.395461518525</v>
          </cell>
          <cell r="O129" t="str">
            <v>//////////////</v>
          </cell>
          <cell r="P129">
            <v>3471.9002304020119</v>
          </cell>
          <cell r="Q129">
            <v>29216.42291387474</v>
          </cell>
          <cell r="R129">
            <v>35738.346266858091</v>
          </cell>
        </row>
        <row r="130">
          <cell r="B130">
            <v>27</v>
          </cell>
          <cell r="C130" t="str">
            <v>Electrocardiography</v>
          </cell>
          <cell r="D130" t="str">
            <v>EKG</v>
          </cell>
          <cell r="E130" t="str">
            <v>//////////////</v>
          </cell>
          <cell r="F130">
            <v>39.758758304524143</v>
          </cell>
          <cell r="G130">
            <v>48.549307235968982</v>
          </cell>
          <cell r="H130">
            <v>267.41820257901219</v>
          </cell>
          <cell r="I130" t="str">
            <v>//////////////</v>
          </cell>
          <cell r="J130">
            <v>468.14493829670459</v>
          </cell>
          <cell r="K130">
            <v>823.87120641620993</v>
          </cell>
          <cell r="L130">
            <v>242.87913570916911</v>
          </cell>
          <cell r="M130" t="str">
            <v>//////////////</v>
          </cell>
          <cell r="N130">
            <v>1166.0235586017964</v>
          </cell>
          <cell r="O130" t="str">
            <v>//////////////</v>
          </cell>
          <cell r="P130">
            <v>180.46736075191569</v>
          </cell>
          <cell r="Q130">
            <v>1589.3700550628812</v>
          </cell>
          <cell r="R130">
            <v>2413.241261479091</v>
          </cell>
        </row>
        <row r="131">
          <cell r="B131">
            <v>28</v>
          </cell>
          <cell r="C131" t="str">
            <v>Invasive Radiology / Cardiovascular</v>
          </cell>
          <cell r="D131" t="str">
            <v>IRC</v>
          </cell>
          <cell r="E131" t="str">
            <v>//////////////</v>
          </cell>
          <cell r="F131">
            <v>69.220269206704344</v>
          </cell>
          <cell r="G131">
            <v>216.60025759666092</v>
          </cell>
          <cell r="H131">
            <v>1142.3851650025974</v>
          </cell>
          <cell r="I131" t="str">
            <v>//////////////</v>
          </cell>
          <cell r="J131">
            <v>1999.8707171894835</v>
          </cell>
          <cell r="K131">
            <v>3428.0764089954464</v>
          </cell>
          <cell r="L131">
            <v>1155.7778315663961</v>
          </cell>
          <cell r="M131" t="str">
            <v>//////////////</v>
          </cell>
          <cell r="N131">
            <v>5169.863954502398</v>
          </cell>
          <cell r="O131" t="str">
            <v>//////////////</v>
          </cell>
          <cell r="P131">
            <v>812.75428581405822</v>
          </cell>
          <cell r="Q131">
            <v>7138.396071882853</v>
          </cell>
          <cell r="R131">
            <v>10566.472480878299</v>
          </cell>
        </row>
        <row r="132">
          <cell r="B132">
            <v>29</v>
          </cell>
          <cell r="C132" t="str">
            <v>Radiology-Diagnostic</v>
          </cell>
          <cell r="D132" t="str">
            <v>RAD</v>
          </cell>
          <cell r="E132" t="str">
            <v>//////////////</v>
          </cell>
          <cell r="F132">
            <v>165.62259640303429</v>
          </cell>
          <cell r="G132">
            <v>192.20820135236917</v>
          </cell>
          <cell r="H132">
            <v>1321.1750623741264</v>
          </cell>
          <cell r="I132" t="str">
            <v>//////////////</v>
          </cell>
          <cell r="J132">
            <v>2312.862071801324</v>
          </cell>
          <cell r="K132">
            <v>3991.867931930854</v>
          </cell>
          <cell r="L132">
            <v>1532.9637607026743</v>
          </cell>
          <cell r="M132" t="str">
            <v>//////////////</v>
          </cell>
          <cell r="N132">
            <v>8451.7029840337727</v>
          </cell>
          <cell r="O132" t="str">
            <v>//////////////</v>
          </cell>
          <cell r="P132">
            <v>1197.707114592203</v>
          </cell>
          <cell r="Q132">
            <v>11182.373859328651</v>
          </cell>
          <cell r="R132">
            <v>15174.241791259505</v>
          </cell>
        </row>
        <row r="133">
          <cell r="B133">
            <v>30</v>
          </cell>
          <cell r="C133" t="str">
            <v>CT Scanner</v>
          </cell>
          <cell r="D133" t="str">
            <v>CAT</v>
          </cell>
          <cell r="E133" t="str">
            <v>//////////////</v>
          </cell>
          <cell r="F133">
            <v>64.472570062737489</v>
          </cell>
          <cell r="G133">
            <v>293.04386231581924</v>
          </cell>
          <cell r="H133">
            <v>432.19256143210617</v>
          </cell>
          <cell r="I133" t="str">
            <v>//////////////</v>
          </cell>
          <cell r="J133">
            <v>756.60055318839932</v>
          </cell>
          <cell r="K133">
            <v>1546.3095469990621</v>
          </cell>
          <cell r="L133">
            <v>747.8068866639253</v>
          </cell>
          <cell r="M133" t="str">
            <v>//////////////</v>
          </cell>
          <cell r="N133">
            <v>4548.5927215687589</v>
          </cell>
          <cell r="O133" t="str">
            <v>//////////////</v>
          </cell>
          <cell r="P133">
            <v>609.09690779313905</v>
          </cell>
          <cell r="Q133">
            <v>5905.4965160258234</v>
          </cell>
          <cell r="R133">
            <v>7451.8060630248856</v>
          </cell>
        </row>
        <row r="134">
          <cell r="B134">
            <v>31</v>
          </cell>
          <cell r="C134" t="str">
            <v>Radiology-Therapeutic</v>
          </cell>
          <cell r="D134" t="str">
            <v>RAT</v>
          </cell>
          <cell r="E134" t="str">
            <v>//////////////</v>
          </cell>
          <cell r="F134">
            <v>69.955239507054316</v>
          </cell>
          <cell r="G134">
            <v>299.65926627023003</v>
          </cell>
          <cell r="H134">
            <v>530.45250019771265</v>
          </cell>
          <cell r="I134" t="str">
            <v>//////////////</v>
          </cell>
          <cell r="J134">
            <v>928.61536940821725</v>
          </cell>
          <cell r="K134">
            <v>1828.6823753832143</v>
          </cell>
          <cell r="L134">
            <v>83.436516705341475</v>
          </cell>
          <cell r="M134" t="str">
            <v>//////////////</v>
          </cell>
          <cell r="N134">
            <v>6867.3768962636032</v>
          </cell>
          <cell r="O134" t="str">
            <v>//////////////</v>
          </cell>
          <cell r="P134">
            <v>654.41145463862847</v>
          </cell>
          <cell r="Q134">
            <v>7605.2248676075724</v>
          </cell>
          <cell r="R134">
            <v>9433.9072429907865</v>
          </cell>
        </row>
        <row r="135">
          <cell r="B135">
            <v>32</v>
          </cell>
          <cell r="C135" t="str">
            <v>Nuclear Medicine</v>
          </cell>
          <cell r="D135" t="str">
            <v>NUC</v>
          </cell>
          <cell r="E135" t="str">
            <v>//////////////</v>
          </cell>
          <cell r="F135">
            <v>3.6483786378509739</v>
          </cell>
          <cell r="G135">
            <v>304.3178343356343</v>
          </cell>
          <cell r="H135">
            <v>232.3037717146438</v>
          </cell>
          <cell r="I135" t="str">
            <v>//////////////</v>
          </cell>
          <cell r="J135">
            <v>406.67326990694107</v>
          </cell>
          <cell r="K135">
            <v>946.94325459507013</v>
          </cell>
          <cell r="L135">
            <v>255.60246572106556</v>
          </cell>
          <cell r="M135" t="str">
            <v>//////////////</v>
          </cell>
          <cell r="N135">
            <v>4371.8884673039265</v>
          </cell>
          <cell r="O135" t="str">
            <v>//////////////</v>
          </cell>
          <cell r="P135">
            <v>459.08541995504328</v>
          </cell>
          <cell r="Q135">
            <v>5086.5763529800352</v>
          </cell>
          <cell r="R135">
            <v>6033.5196075751055</v>
          </cell>
        </row>
        <row r="136">
          <cell r="B136">
            <v>33</v>
          </cell>
          <cell r="C136" t="str">
            <v>Respiratory Therapy</v>
          </cell>
          <cell r="D136" t="str">
            <v>RES</v>
          </cell>
          <cell r="E136" t="str">
            <v>//////////////</v>
          </cell>
          <cell r="F136" t="str">
            <v>//////////////</v>
          </cell>
          <cell r="G136">
            <v>246.43476058916804</v>
          </cell>
          <cell r="H136">
            <v>137.39114954434913</v>
          </cell>
          <cell r="I136" t="str">
            <v>//////////////</v>
          </cell>
          <cell r="J136">
            <v>240.51829907483119</v>
          </cell>
          <cell r="K136">
            <v>624.34420920834827</v>
          </cell>
          <cell r="L136">
            <v>3027.9195794564612</v>
          </cell>
          <cell r="M136" t="str">
            <v>//////////////</v>
          </cell>
          <cell r="N136">
            <v>22.994701506739798</v>
          </cell>
          <cell r="O136" t="str">
            <v>//////////////</v>
          </cell>
          <cell r="P136">
            <v>746.23404912178728</v>
          </cell>
          <cell r="Q136">
            <v>3797.1483300849882</v>
          </cell>
          <cell r="R136">
            <v>4421.4925392933364</v>
          </cell>
        </row>
        <row r="137">
          <cell r="B137">
            <v>34</v>
          </cell>
          <cell r="C137" t="str">
            <v>Pulmonary Function Testing</v>
          </cell>
          <cell r="D137" t="str">
            <v>PUL</v>
          </cell>
          <cell r="E137" t="str">
            <v>//////////////</v>
          </cell>
          <cell r="F137">
            <v>2.0899629393837924E-2</v>
          </cell>
          <cell r="G137">
            <v>22.3100370675722</v>
          </cell>
          <cell r="H137">
            <v>61.91455921780085</v>
          </cell>
          <cell r="I137" t="str">
            <v>//////////////</v>
          </cell>
          <cell r="J137">
            <v>108.38823694554243</v>
          </cell>
          <cell r="K137">
            <v>192.63373286030932</v>
          </cell>
          <cell r="L137">
            <v>12.339734431538693</v>
          </cell>
          <cell r="M137" t="str">
            <v>//////////////</v>
          </cell>
          <cell r="N137">
            <v>468.66143182046324</v>
          </cell>
          <cell r="O137" t="str">
            <v>//////////////</v>
          </cell>
          <cell r="P137">
            <v>48.166137735418637</v>
          </cell>
          <cell r="Q137">
            <v>529.16730398742061</v>
          </cell>
          <cell r="R137">
            <v>721.80103684772996</v>
          </cell>
        </row>
        <row r="138">
          <cell r="B138">
            <v>35</v>
          </cell>
          <cell r="C138" t="str">
            <v>Electroencephalography</v>
          </cell>
          <cell r="D138" t="str">
            <v>EEG</v>
          </cell>
          <cell r="E138" t="str">
            <v>//////////////</v>
          </cell>
          <cell r="F138">
            <v>1.0066654824698602</v>
          </cell>
          <cell r="G138">
            <v>109.51490285517002</v>
          </cell>
          <cell r="H138">
            <v>196.41189957652554</v>
          </cell>
          <cell r="I138" t="str">
            <v>//////////////</v>
          </cell>
          <cell r="J138">
            <v>343.8406051690647</v>
          </cell>
          <cell r="K138">
            <v>650.77407308323018</v>
          </cell>
          <cell r="L138">
            <v>586.45669612473603</v>
          </cell>
          <cell r="M138" t="str">
            <v>//////////////</v>
          </cell>
          <cell r="N138">
            <v>996.64058692876119</v>
          </cell>
          <cell r="O138" t="str">
            <v>//////////////</v>
          </cell>
          <cell r="P138">
            <v>243.67204019315918</v>
          </cell>
          <cell r="Q138">
            <v>1826.7693232466563</v>
          </cell>
          <cell r="R138">
            <v>2477.5433963298865</v>
          </cell>
        </row>
        <row r="139">
          <cell r="B139">
            <v>36</v>
          </cell>
          <cell r="C139" t="str">
            <v>Physical Therapy</v>
          </cell>
          <cell r="D139" t="str">
            <v>PTH</v>
          </cell>
          <cell r="E139" t="str">
            <v>//////////////</v>
          </cell>
          <cell r="F139">
            <v>5.9354947478499707</v>
          </cell>
          <cell r="G139">
            <v>30.863561143140455</v>
          </cell>
          <cell r="H139">
            <v>190.7970459327766</v>
          </cell>
          <cell r="I139" t="str">
            <v>//////////////</v>
          </cell>
          <cell r="J139">
            <v>334.01118709936082</v>
          </cell>
          <cell r="K139">
            <v>561.60728892312784</v>
          </cell>
          <cell r="L139">
            <v>789.20859863941848</v>
          </cell>
          <cell r="M139" t="str">
            <v>//////////////</v>
          </cell>
          <cell r="N139">
            <v>1548.7870098158767</v>
          </cell>
          <cell r="O139" t="str">
            <v>//////////////</v>
          </cell>
          <cell r="P139">
            <v>336.68318077862972</v>
          </cell>
          <cell r="Q139">
            <v>2674.6787892339248</v>
          </cell>
          <cell r="R139">
            <v>3236.2860781570525</v>
          </cell>
        </row>
        <row r="140">
          <cell r="B140">
            <v>37</v>
          </cell>
          <cell r="C140" t="str">
            <v>Occupational Therapy</v>
          </cell>
          <cell r="D140" t="str">
            <v>OTH</v>
          </cell>
          <cell r="E140" t="str">
            <v>//////////////</v>
          </cell>
          <cell r="F140">
            <v>20.340215980396199</v>
          </cell>
          <cell r="G140">
            <v>13.721701372904693</v>
          </cell>
          <cell r="H140">
            <v>370.64512726024276</v>
          </cell>
          <cell r="I140" t="str">
            <v>//////////////</v>
          </cell>
          <cell r="J140">
            <v>648.85500896279905</v>
          </cell>
          <cell r="K140">
            <v>1053.5620535763428</v>
          </cell>
          <cell r="L140">
            <v>586.02133569332591</v>
          </cell>
          <cell r="M140" t="str">
            <v>//////////////</v>
          </cell>
          <cell r="N140">
            <v>584.72128379836136</v>
          </cell>
          <cell r="O140" t="str">
            <v>//////////////</v>
          </cell>
          <cell r="P140">
            <v>219.95375686599039</v>
          </cell>
          <cell r="Q140">
            <v>1390.6963763576778</v>
          </cell>
          <cell r="R140">
            <v>2444.2584299340206</v>
          </cell>
        </row>
        <row r="141">
          <cell r="B141">
            <v>38</v>
          </cell>
          <cell r="C141" t="str">
            <v>Speech Language Pathology</v>
          </cell>
          <cell r="D141" t="str">
            <v>STH</v>
          </cell>
          <cell r="E141" t="str">
            <v>//////////////</v>
          </cell>
          <cell r="F141" t="str">
            <v>//////////////</v>
          </cell>
          <cell r="G141">
            <v>73.89614581353041</v>
          </cell>
          <cell r="H141">
            <v>15.008935701559675</v>
          </cell>
          <cell r="I141" t="str">
            <v>//////////////</v>
          </cell>
          <cell r="J141">
            <v>26.274790609400764</v>
          </cell>
          <cell r="K141">
            <v>115.17987212449086</v>
          </cell>
          <cell r="L141">
            <v>283.44218033799922</v>
          </cell>
          <cell r="M141" t="str">
            <v>//////////////</v>
          </cell>
          <cell r="N141">
            <v>937.01052704681695</v>
          </cell>
          <cell r="O141" t="str">
            <v>//////////////</v>
          </cell>
          <cell r="P141">
            <v>150.79893454873329</v>
          </cell>
          <cell r="Q141">
            <v>1371.2516419335495</v>
          </cell>
          <cell r="R141">
            <v>1486.4315140580404</v>
          </cell>
        </row>
        <row r="142">
          <cell r="B142">
            <v>39</v>
          </cell>
          <cell r="C142" t="str">
            <v>Recreational Therapy</v>
          </cell>
          <cell r="D142" t="str">
            <v>REC</v>
          </cell>
          <cell r="E142" t="str">
            <v>//////////////</v>
          </cell>
          <cell r="F142" t="str">
            <v>//////////////</v>
          </cell>
          <cell r="G142" t="str">
            <v>//////////////</v>
          </cell>
          <cell r="H142" t="str">
            <v>//////////////</v>
          </cell>
          <cell r="I142" t="str">
            <v>//////////////</v>
          </cell>
          <cell r="J142" t="str">
            <v>//////////////</v>
          </cell>
          <cell r="K142">
            <v>0</v>
          </cell>
          <cell r="L142" t="str">
            <v>//////////////</v>
          </cell>
          <cell r="M142" t="str">
            <v>//////////////</v>
          </cell>
          <cell r="N142" t="str">
            <v>//////////////</v>
          </cell>
          <cell r="O142" t="str">
            <v>//////////////</v>
          </cell>
          <cell r="P142" t="str">
            <v>//////////////</v>
          </cell>
          <cell r="Q142">
            <v>0</v>
          </cell>
          <cell r="R142">
            <v>0</v>
          </cell>
        </row>
        <row r="143">
          <cell r="B143">
            <v>40</v>
          </cell>
          <cell r="C143" t="str">
            <v>Audiology</v>
          </cell>
          <cell r="D143" t="str">
            <v>AUD</v>
          </cell>
          <cell r="E143" t="str">
            <v>//////////////</v>
          </cell>
          <cell r="F143" t="str">
            <v>//////////////</v>
          </cell>
          <cell r="G143">
            <v>28.530000882928984</v>
          </cell>
          <cell r="H143" t="str">
            <v>//////////////</v>
          </cell>
          <cell r="I143" t="str">
            <v>//////////////</v>
          </cell>
          <cell r="J143" t="str">
            <v>//////////////</v>
          </cell>
          <cell r="K143">
            <v>28.530000882928984</v>
          </cell>
          <cell r="L143">
            <v>0.98777488264185997</v>
          </cell>
          <cell r="M143" t="str">
            <v>//////////////</v>
          </cell>
          <cell r="N143">
            <v>386.14966913395409</v>
          </cell>
          <cell r="O143" t="str">
            <v>//////////////</v>
          </cell>
          <cell r="P143">
            <v>33.815221044003756</v>
          </cell>
          <cell r="Q143">
            <v>420.95266506059971</v>
          </cell>
          <cell r="R143">
            <v>449.48266594352867</v>
          </cell>
        </row>
        <row r="144">
          <cell r="B144">
            <v>41</v>
          </cell>
          <cell r="C144" t="str">
            <v>Other Physical Medicine</v>
          </cell>
          <cell r="D144" t="str">
            <v>OPM</v>
          </cell>
          <cell r="E144" t="str">
            <v>//////////////</v>
          </cell>
          <cell r="F144" t="str">
            <v>//////////////</v>
          </cell>
          <cell r="G144" t="str">
            <v>//////////////</v>
          </cell>
          <cell r="H144" t="str">
            <v>//////////////</v>
          </cell>
          <cell r="I144" t="str">
            <v>//////////////</v>
          </cell>
          <cell r="J144" t="str">
            <v>//////////////</v>
          </cell>
          <cell r="K144">
            <v>0</v>
          </cell>
          <cell r="L144" t="str">
            <v>//////////////</v>
          </cell>
          <cell r="M144" t="str">
            <v>//////////////</v>
          </cell>
          <cell r="N144" t="str">
            <v>//////////////</v>
          </cell>
          <cell r="O144" t="str">
            <v>//////////////</v>
          </cell>
          <cell r="P144" t="str">
            <v>//////////////</v>
          </cell>
          <cell r="Q144">
            <v>0</v>
          </cell>
          <cell r="R144">
            <v>0</v>
          </cell>
        </row>
        <row r="145">
          <cell r="B145">
            <v>42</v>
          </cell>
          <cell r="C145" t="str">
            <v>Renal Dialysis</v>
          </cell>
          <cell r="D145" t="str">
            <v>RDL</v>
          </cell>
          <cell r="E145" t="str">
            <v>//////////////</v>
          </cell>
          <cell r="F145">
            <v>5.5732345050234473</v>
          </cell>
          <cell r="G145">
            <v>157.53225611597134</v>
          </cell>
          <cell r="H145">
            <v>83.942061974046709</v>
          </cell>
          <cell r="I145" t="str">
            <v>//////////////</v>
          </cell>
          <cell r="J145">
            <v>146.94980014207306</v>
          </cell>
          <cell r="K145">
            <v>393.99735273711451</v>
          </cell>
          <cell r="L145">
            <v>581.74780648372553</v>
          </cell>
          <cell r="M145" t="str">
            <v>//////////////</v>
          </cell>
          <cell r="N145" t="str">
            <v>//////////////</v>
          </cell>
          <cell r="O145" t="str">
            <v>//////////////</v>
          </cell>
          <cell r="P145">
            <v>150.7180493694037</v>
          </cell>
          <cell r="Q145">
            <v>732.46585585312926</v>
          </cell>
          <cell r="R145">
            <v>1126.4632085902438</v>
          </cell>
        </row>
        <row r="146">
          <cell r="B146">
            <v>43</v>
          </cell>
          <cell r="C146" t="str">
            <v>Organ Acquisition</v>
          </cell>
          <cell r="D146" t="str">
            <v>OA</v>
          </cell>
          <cell r="E146" t="str">
            <v>//////////////</v>
          </cell>
          <cell r="F146" t="str">
            <v>//////////////</v>
          </cell>
          <cell r="G146">
            <v>1142.5482124000494</v>
          </cell>
          <cell r="H146" t="str">
            <v>//////////////</v>
          </cell>
          <cell r="I146">
            <v>646.5</v>
          </cell>
          <cell r="J146" t="str">
            <v>//////////////</v>
          </cell>
          <cell r="K146">
            <v>1789.0482124000494</v>
          </cell>
          <cell r="L146">
            <v>85.985850671533584</v>
          </cell>
          <cell r="M146" t="str">
            <v>//////////////</v>
          </cell>
          <cell r="N146" t="str">
            <v>//////////////</v>
          </cell>
          <cell r="O146" t="str">
            <v>//////////////</v>
          </cell>
          <cell r="P146">
            <v>52.825469504515063</v>
          </cell>
          <cell r="Q146">
            <v>138.81132017604864</v>
          </cell>
          <cell r="R146">
            <v>1927.859532576098</v>
          </cell>
        </row>
        <row r="147">
          <cell r="B147">
            <v>44</v>
          </cell>
          <cell r="C147" t="str">
            <v>Ambulatory Surgery</v>
          </cell>
          <cell r="D147" t="str">
            <v>AOR</v>
          </cell>
          <cell r="E147" t="str">
            <v>//////////////</v>
          </cell>
          <cell r="F147" t="str">
            <v>//////////////</v>
          </cell>
          <cell r="G147" t="str">
            <v>//////////////</v>
          </cell>
          <cell r="H147" t="str">
            <v>//////////////</v>
          </cell>
          <cell r="I147" t="str">
            <v>//////////////</v>
          </cell>
          <cell r="J147" t="str">
            <v>//////////////</v>
          </cell>
          <cell r="K147">
            <v>0</v>
          </cell>
          <cell r="L147" t="str">
            <v>//////////////</v>
          </cell>
          <cell r="M147" t="str">
            <v>//////////////</v>
          </cell>
          <cell r="N147" t="str">
            <v>//////////////</v>
          </cell>
          <cell r="O147" t="str">
            <v>//////////////</v>
          </cell>
          <cell r="P147" t="str">
            <v>//////////////</v>
          </cell>
          <cell r="Q147">
            <v>0</v>
          </cell>
          <cell r="R147">
            <v>0</v>
          </cell>
        </row>
        <row r="148">
          <cell r="B148">
            <v>45</v>
          </cell>
          <cell r="C148" t="str">
            <v>Leukopheresis</v>
          </cell>
          <cell r="D148" t="str">
            <v>LEU</v>
          </cell>
          <cell r="E148" t="str">
            <v>//////////////</v>
          </cell>
          <cell r="F148">
            <v>9.9753931096788424</v>
          </cell>
          <cell r="G148">
            <v>511.31524307852283</v>
          </cell>
          <cell r="H148">
            <v>88.99543025342075</v>
          </cell>
          <cell r="I148" t="str">
            <v>//////////////</v>
          </cell>
          <cell r="J148">
            <v>155.79627640480655</v>
          </cell>
          <cell r="K148">
            <v>766.08234284642901</v>
          </cell>
          <cell r="L148">
            <v>1447.6447515330156</v>
          </cell>
          <cell r="M148" t="str">
            <v>//////////////</v>
          </cell>
          <cell r="N148">
            <v>3198.6626831465833</v>
          </cell>
          <cell r="O148" t="str">
            <v>//////////////</v>
          </cell>
          <cell r="P148">
            <v>640.49968974535227</v>
          </cell>
          <cell r="Q148">
            <v>5286.8071244249504</v>
          </cell>
          <cell r="R148">
            <v>6052.8894672713795</v>
          </cell>
        </row>
        <row r="149">
          <cell r="B149">
            <v>46</v>
          </cell>
          <cell r="C149" t="str">
            <v>Hyperbaric Chamber</v>
          </cell>
          <cell r="D149" t="str">
            <v>HYP</v>
          </cell>
          <cell r="E149" t="str">
            <v>//////////////</v>
          </cell>
          <cell r="F149" t="str">
            <v>//////////////</v>
          </cell>
          <cell r="G149" t="str">
            <v>//////////////</v>
          </cell>
          <cell r="H149" t="str">
            <v>//////////////</v>
          </cell>
          <cell r="I149" t="str">
            <v>//////////////</v>
          </cell>
          <cell r="J149" t="str">
            <v>//////////////</v>
          </cell>
          <cell r="K149">
            <v>0</v>
          </cell>
          <cell r="L149" t="str">
            <v>//////////////</v>
          </cell>
          <cell r="M149" t="str">
            <v>//////////////</v>
          </cell>
          <cell r="N149" t="str">
            <v>//////////////</v>
          </cell>
          <cell r="O149" t="str">
            <v>//////////////</v>
          </cell>
          <cell r="P149" t="str">
            <v>//////////////</v>
          </cell>
          <cell r="Q149">
            <v>0</v>
          </cell>
          <cell r="R149">
            <v>0</v>
          </cell>
        </row>
        <row r="150">
          <cell r="B150">
            <v>47</v>
          </cell>
          <cell r="C150" t="str">
            <v>Free Standing Emergency</v>
          </cell>
          <cell r="D150" t="str">
            <v>FSE</v>
          </cell>
          <cell r="E150" t="str">
            <v>//////////////</v>
          </cell>
          <cell r="F150" t="str">
            <v>//////////////</v>
          </cell>
          <cell r="G150" t="str">
            <v>//////////////</v>
          </cell>
          <cell r="H150" t="str">
            <v>//////////////</v>
          </cell>
          <cell r="I150" t="str">
            <v>//////////////</v>
          </cell>
          <cell r="J150" t="str">
            <v>//////////////</v>
          </cell>
          <cell r="K150">
            <v>0</v>
          </cell>
          <cell r="L150" t="str">
            <v>//////////////</v>
          </cell>
          <cell r="M150" t="str">
            <v>//////////////</v>
          </cell>
          <cell r="N150" t="str">
            <v>//////////////</v>
          </cell>
          <cell r="O150" t="str">
            <v>//////////////</v>
          </cell>
          <cell r="P150" t="str">
            <v>//////////////</v>
          </cell>
          <cell r="Q150">
            <v>0</v>
          </cell>
          <cell r="R150">
            <v>0</v>
          </cell>
        </row>
        <row r="151">
          <cell r="B151">
            <v>48</v>
          </cell>
          <cell r="C151" t="str">
            <v>Magnetic Resonance Imaging</v>
          </cell>
          <cell r="D151" t="str">
            <v>MRI</v>
          </cell>
          <cell r="E151" t="str">
            <v>//////////////</v>
          </cell>
          <cell r="F151">
            <v>53.918257218849341</v>
          </cell>
          <cell r="G151">
            <v>193.75569209042052</v>
          </cell>
          <cell r="H151">
            <v>466.61593338647469</v>
          </cell>
          <cell r="I151" t="str">
            <v>//////////////</v>
          </cell>
          <cell r="J151">
            <v>816.86244704650699</v>
          </cell>
          <cell r="K151">
            <v>1531.1523297422516</v>
          </cell>
          <cell r="L151">
            <v>611.65946273562577</v>
          </cell>
          <cell r="M151" t="str">
            <v>//////////////</v>
          </cell>
          <cell r="N151">
            <v>4563.1954859495927</v>
          </cell>
          <cell r="O151" t="str">
            <v>//////////////</v>
          </cell>
          <cell r="P151">
            <v>577.2342679302036</v>
          </cell>
          <cell r="Q151">
            <v>5752.0892166154226</v>
          </cell>
          <cell r="R151">
            <v>7283.2415463576745</v>
          </cell>
        </row>
        <row r="152">
          <cell r="B152">
            <v>49</v>
          </cell>
          <cell r="C152" t="str">
            <v>Adolescent Dual Diagnosed</v>
          </cell>
          <cell r="D152" t="str">
            <v>ADD</v>
          </cell>
          <cell r="E152" t="str">
            <v>//////////////</v>
          </cell>
          <cell r="F152" t="str">
            <v>//////////////</v>
          </cell>
          <cell r="G152" t="str">
            <v>//////////////</v>
          </cell>
          <cell r="H152" t="str">
            <v>//////////////</v>
          </cell>
          <cell r="I152" t="str">
            <v>//////////////</v>
          </cell>
          <cell r="J152" t="str">
            <v>//////////////</v>
          </cell>
          <cell r="K152">
            <v>0</v>
          </cell>
          <cell r="L152" t="str">
            <v>//////////////</v>
          </cell>
          <cell r="M152" t="str">
            <v>//////////////</v>
          </cell>
          <cell r="N152" t="str">
            <v>//////////////</v>
          </cell>
          <cell r="O152" t="str">
            <v>//////////////</v>
          </cell>
          <cell r="P152" t="str">
            <v>//////////////</v>
          </cell>
          <cell r="Q152">
            <v>0</v>
          </cell>
          <cell r="R152">
            <v>0</v>
          </cell>
        </row>
        <row r="153">
          <cell r="B153">
            <v>50</v>
          </cell>
          <cell r="C153" t="str">
            <v>Lithotripsy</v>
          </cell>
          <cell r="D153" t="str">
            <v>LIT</v>
          </cell>
          <cell r="E153" t="str">
            <v>//////////////</v>
          </cell>
          <cell r="F153" t="str">
            <v>//////////////</v>
          </cell>
          <cell r="G153" t="str">
            <v>//////////////</v>
          </cell>
          <cell r="H153" t="str">
            <v>//////////////</v>
          </cell>
          <cell r="I153" t="str">
            <v>//////////////</v>
          </cell>
          <cell r="J153" t="str">
            <v>//////////////</v>
          </cell>
          <cell r="K153">
            <v>0</v>
          </cell>
          <cell r="L153" t="str">
            <v>//////////////</v>
          </cell>
          <cell r="M153" t="str">
            <v>//////////////</v>
          </cell>
          <cell r="N153" t="str">
            <v>//////////////</v>
          </cell>
          <cell r="O153" t="str">
            <v>//////////////</v>
          </cell>
          <cell r="P153" t="str">
            <v>//////////////</v>
          </cell>
          <cell r="Q153">
            <v>0</v>
          </cell>
          <cell r="R153">
            <v>0</v>
          </cell>
        </row>
        <row r="154">
          <cell r="B154">
            <v>51</v>
          </cell>
          <cell r="C154" t="str">
            <v>Rehabilitation</v>
          </cell>
          <cell r="D154" t="str">
            <v>RHB</v>
          </cell>
          <cell r="E154">
            <v>455.00851240672552</v>
          </cell>
          <cell r="F154">
            <v>29.929662600602168</v>
          </cell>
          <cell r="G154">
            <v>40.448485112978091</v>
          </cell>
          <cell r="H154">
            <v>129.29280294278817</v>
          </cell>
          <cell r="I154" t="str">
            <v>//////////////</v>
          </cell>
          <cell r="J154">
            <v>226.34125378198902</v>
          </cell>
          <cell r="K154">
            <v>881.02071684508303</v>
          </cell>
          <cell r="L154">
            <v>831.20100275133348</v>
          </cell>
          <cell r="M154" t="str">
            <v>//////////////</v>
          </cell>
          <cell r="N154" t="str">
            <v>//////////////</v>
          </cell>
          <cell r="O154" t="str">
            <v>//////////////</v>
          </cell>
          <cell r="P154">
            <v>224.30710040992182</v>
          </cell>
          <cell r="Q154">
            <v>1055.5081031612553</v>
          </cell>
          <cell r="R154">
            <v>1936.5288200063383</v>
          </cell>
        </row>
        <row r="155">
          <cell r="B155">
            <v>52</v>
          </cell>
          <cell r="C155" t="str">
            <v>Observation</v>
          </cell>
          <cell r="D155" t="str">
            <v>OBV</v>
          </cell>
          <cell r="E155" t="str">
            <v>//////////////</v>
          </cell>
          <cell r="F155" t="str">
            <v>//////////////</v>
          </cell>
          <cell r="G155">
            <v>13.366847214586661</v>
          </cell>
          <cell r="H155" t="str">
            <v>//////////////</v>
          </cell>
          <cell r="I155" t="str">
            <v>//////////////</v>
          </cell>
          <cell r="J155" t="str">
            <v>//////////////</v>
          </cell>
          <cell r="K155">
            <v>13.366847214586661</v>
          </cell>
          <cell r="L155">
            <v>100.09701899653366</v>
          </cell>
          <cell r="M155" t="str">
            <v>//////////////</v>
          </cell>
          <cell r="N155">
            <v>1039.2427768920984</v>
          </cell>
          <cell r="O155">
            <v>254.12368271458007</v>
          </cell>
          <cell r="P155">
            <v>119.76458308783469</v>
          </cell>
          <cell r="Q155">
            <v>1513.2280616910471</v>
          </cell>
          <cell r="R155">
            <v>1526.5949089056337</v>
          </cell>
        </row>
        <row r="156">
          <cell r="B156">
            <v>53</v>
          </cell>
          <cell r="C156" t="str">
            <v>Ambulance Services-Rebundled</v>
          </cell>
          <cell r="D156" t="str">
            <v>AMR</v>
          </cell>
          <cell r="E156" t="str">
            <v>//////////////</v>
          </cell>
          <cell r="F156" t="str">
            <v>//////////////</v>
          </cell>
          <cell r="G156" t="str">
            <v>//////////////</v>
          </cell>
          <cell r="H156" t="str">
            <v>//////////////</v>
          </cell>
          <cell r="I156" t="str">
            <v>//////////////</v>
          </cell>
          <cell r="J156" t="str">
            <v>//////////////</v>
          </cell>
          <cell r="K156">
            <v>0</v>
          </cell>
          <cell r="L156" t="str">
            <v>//////////////</v>
          </cell>
          <cell r="M156" t="str">
            <v>//////////////</v>
          </cell>
          <cell r="N156" t="str">
            <v>//////////////</v>
          </cell>
          <cell r="O156" t="str">
            <v>//////////////</v>
          </cell>
          <cell r="P156" t="str">
            <v>//////////////</v>
          </cell>
          <cell r="Q156">
            <v>0</v>
          </cell>
          <cell r="R156">
            <v>0</v>
          </cell>
        </row>
        <row r="157">
          <cell r="B157">
            <v>54</v>
          </cell>
          <cell r="C157" t="str">
            <v>Transurethal Microwave Thermotherapy</v>
          </cell>
          <cell r="D157" t="str">
            <v>TMT</v>
          </cell>
          <cell r="E157" t="str">
            <v>//////////////</v>
          </cell>
          <cell r="F157" t="str">
            <v>//////////////</v>
          </cell>
          <cell r="G157" t="str">
            <v>//////////////</v>
          </cell>
          <cell r="H157" t="str">
            <v>//////////////</v>
          </cell>
          <cell r="I157" t="str">
            <v>//////////////</v>
          </cell>
          <cell r="J157" t="str">
            <v>//////////////</v>
          </cell>
          <cell r="K157">
            <v>0</v>
          </cell>
          <cell r="L157" t="str">
            <v>//////////////</v>
          </cell>
          <cell r="M157" t="str">
            <v>//////////////</v>
          </cell>
          <cell r="N157" t="str">
            <v>//////////////</v>
          </cell>
          <cell r="O157" t="str">
            <v>//////////////</v>
          </cell>
          <cell r="P157" t="str">
            <v>//////////////</v>
          </cell>
          <cell r="Q157">
            <v>0</v>
          </cell>
          <cell r="R157">
            <v>0</v>
          </cell>
        </row>
        <row r="158">
          <cell r="B158">
            <v>55</v>
          </cell>
          <cell r="C158" t="str">
            <v>Oncology O/P Clinic</v>
          </cell>
          <cell r="D158" t="str">
            <v>OCL</v>
          </cell>
          <cell r="E158" t="str">
            <v>//////////////</v>
          </cell>
          <cell r="F158">
            <v>25.515660872623595</v>
          </cell>
          <cell r="G158">
            <v>91.880064232690842</v>
          </cell>
          <cell r="H158">
            <v>313.89191427650343</v>
          </cell>
          <cell r="I158" t="str">
            <v>//////////////</v>
          </cell>
          <cell r="J158">
            <v>549.50227555056131</v>
          </cell>
          <cell r="K158">
            <v>980.78991493237913</v>
          </cell>
          <cell r="L158">
            <v>56.911029359024475</v>
          </cell>
          <cell r="M158">
            <v>1488.0036152242642</v>
          </cell>
          <cell r="N158" t="str">
            <v>//////////////</v>
          </cell>
          <cell r="O158" t="str">
            <v>//////////////</v>
          </cell>
          <cell r="P158">
            <v>398.40728997637621</v>
          </cell>
          <cell r="Q158">
            <v>1943.3219345596649</v>
          </cell>
          <cell r="R158">
            <v>2924.1118494920438</v>
          </cell>
        </row>
        <row r="159">
          <cell r="B159">
            <v>56</v>
          </cell>
          <cell r="C159" t="str">
            <v>Transurethal Needle Ablation</v>
          </cell>
          <cell r="D159" t="str">
            <v>TNA</v>
          </cell>
          <cell r="E159" t="str">
            <v>//////////////</v>
          </cell>
          <cell r="F159" t="str">
            <v>//////////////</v>
          </cell>
          <cell r="G159" t="str">
            <v>//////////////</v>
          </cell>
          <cell r="H159" t="str">
            <v>//////////////</v>
          </cell>
          <cell r="I159" t="str">
            <v>//////////////</v>
          </cell>
          <cell r="J159" t="str">
            <v>//////////////</v>
          </cell>
          <cell r="K159">
            <v>0</v>
          </cell>
          <cell r="L159" t="str">
            <v>//////////////</v>
          </cell>
          <cell r="M159" t="str">
            <v>//////////////</v>
          </cell>
          <cell r="N159" t="str">
            <v>//////////////</v>
          </cell>
          <cell r="O159" t="str">
            <v>//////////////</v>
          </cell>
          <cell r="P159" t="str">
            <v>//////////////</v>
          </cell>
          <cell r="Q159">
            <v>0</v>
          </cell>
          <cell r="R159">
            <v>0</v>
          </cell>
        </row>
        <row r="160">
          <cell r="B160">
            <v>57</v>
          </cell>
          <cell r="C160" t="str">
            <v>340B Clinic</v>
          </cell>
          <cell r="D160" t="str">
            <v>CL-340</v>
          </cell>
          <cell r="E160" t="str">
            <v>//////////////</v>
          </cell>
          <cell r="F160" t="str">
            <v>//////////////</v>
          </cell>
          <cell r="G160" t="str">
            <v>//////////////</v>
          </cell>
          <cell r="H160" t="str">
            <v>//////////////</v>
          </cell>
          <cell r="I160" t="str">
            <v>//////////////</v>
          </cell>
          <cell r="J160" t="str">
            <v>//////////////</v>
          </cell>
          <cell r="K160">
            <v>0</v>
          </cell>
          <cell r="L160" t="str">
            <v>//////////////</v>
          </cell>
          <cell r="M160" t="str">
            <v>//////////////</v>
          </cell>
          <cell r="N160" t="str">
            <v>//////////////</v>
          </cell>
          <cell r="O160" t="str">
            <v>//////////////</v>
          </cell>
          <cell r="P160" t="str">
            <v>//////////////</v>
          </cell>
          <cell r="Q160">
            <v>0</v>
          </cell>
          <cell r="R160">
            <v>0</v>
          </cell>
        </row>
        <row r="161">
          <cell r="B161">
            <v>58</v>
          </cell>
          <cell r="C161" t="str">
            <v>340B Radiology - Therapeutic</v>
          </cell>
          <cell r="D161" t="str">
            <v>RAT-340</v>
          </cell>
          <cell r="E161" t="str">
            <v>//////////////</v>
          </cell>
          <cell r="F161" t="str">
            <v>//////////////</v>
          </cell>
          <cell r="G161" t="str">
            <v>//////////////</v>
          </cell>
          <cell r="H161" t="str">
            <v>//////////////</v>
          </cell>
          <cell r="I161" t="str">
            <v>//////////////</v>
          </cell>
          <cell r="J161" t="str">
            <v>//////////////</v>
          </cell>
          <cell r="K161">
            <v>0</v>
          </cell>
          <cell r="L161" t="str">
            <v>//////////////</v>
          </cell>
          <cell r="M161" t="str">
            <v>//////////////</v>
          </cell>
          <cell r="N161" t="str">
            <v>//////////////</v>
          </cell>
          <cell r="O161" t="str">
            <v>//////////////</v>
          </cell>
          <cell r="P161" t="str">
            <v>//////////////</v>
          </cell>
          <cell r="Q161">
            <v>0</v>
          </cell>
          <cell r="R161">
            <v>0</v>
          </cell>
        </row>
        <row r="162">
          <cell r="B162">
            <v>59</v>
          </cell>
          <cell r="C162" t="str">
            <v>340B OR Clinic Services</v>
          </cell>
          <cell r="D162" t="str">
            <v>ORC-340</v>
          </cell>
          <cell r="E162" t="str">
            <v>//////////////</v>
          </cell>
          <cell r="F162" t="str">
            <v>//////////////</v>
          </cell>
          <cell r="G162" t="str">
            <v>//////////////</v>
          </cell>
          <cell r="H162" t="str">
            <v>//////////////</v>
          </cell>
          <cell r="I162" t="str">
            <v>//////////////</v>
          </cell>
          <cell r="J162" t="str">
            <v>//////////////</v>
          </cell>
          <cell r="K162">
            <v>0</v>
          </cell>
          <cell r="L162" t="str">
            <v>//////////////</v>
          </cell>
          <cell r="M162" t="str">
            <v>//////////////</v>
          </cell>
          <cell r="N162" t="str">
            <v>//////////////</v>
          </cell>
          <cell r="O162" t="str">
            <v>//////////////</v>
          </cell>
          <cell r="P162" t="str">
            <v>//////////////</v>
          </cell>
          <cell r="Q162">
            <v>0</v>
          </cell>
          <cell r="R162">
            <v>0</v>
          </cell>
        </row>
        <row r="163">
          <cell r="B163">
            <v>60</v>
          </cell>
          <cell r="C163" t="str">
            <v>340B Laboratory Services</v>
          </cell>
          <cell r="D163" t="str">
            <v>LAB-340</v>
          </cell>
          <cell r="E163" t="str">
            <v>//////////////</v>
          </cell>
          <cell r="F163" t="str">
            <v>//////////////</v>
          </cell>
          <cell r="G163" t="str">
            <v>//////////////</v>
          </cell>
          <cell r="H163" t="str">
            <v>//////////////</v>
          </cell>
          <cell r="I163" t="str">
            <v>//////////////</v>
          </cell>
          <cell r="J163" t="str">
            <v>//////////////</v>
          </cell>
          <cell r="K163">
            <v>0</v>
          </cell>
          <cell r="L163" t="str">
            <v>//////////////</v>
          </cell>
          <cell r="M163" t="str">
            <v>//////////////</v>
          </cell>
          <cell r="N163" t="str">
            <v>//////////////</v>
          </cell>
          <cell r="O163" t="str">
            <v>//////////////</v>
          </cell>
          <cell r="P163" t="str">
            <v>//////////////</v>
          </cell>
          <cell r="Q163">
            <v>0</v>
          </cell>
          <cell r="R163">
            <v>0</v>
          </cell>
        </row>
        <row r="164">
          <cell r="B164">
            <v>61</v>
          </cell>
          <cell r="C164" t="str">
            <v>340B Drugs</v>
          </cell>
          <cell r="D164" t="str">
            <v>CDS-340</v>
          </cell>
          <cell r="E164" t="str">
            <v>//////////////</v>
          </cell>
          <cell r="F164" t="str">
            <v>//////////////</v>
          </cell>
          <cell r="G164" t="str">
            <v>//////////////</v>
          </cell>
          <cell r="H164" t="str">
            <v>//////////////</v>
          </cell>
          <cell r="I164" t="str">
            <v>//////////////</v>
          </cell>
          <cell r="J164" t="str">
            <v>//////////////</v>
          </cell>
          <cell r="K164">
            <v>0</v>
          </cell>
          <cell r="L164" t="str">
            <v>//////////////</v>
          </cell>
          <cell r="M164" t="str">
            <v>//////////////</v>
          </cell>
          <cell r="N164" t="str">
            <v>//////////////</v>
          </cell>
          <cell r="O164" t="str">
            <v>//////////////</v>
          </cell>
          <cell r="P164" t="str">
            <v>//////////////</v>
          </cell>
          <cell r="Q164">
            <v>0</v>
          </cell>
          <cell r="R164">
            <v>0</v>
          </cell>
        </row>
        <row r="165">
          <cell r="B165">
            <v>62</v>
          </cell>
          <cell r="C165" t="str">
            <v>Admission Services</v>
          </cell>
          <cell r="D165" t="str">
            <v>ADM</v>
          </cell>
          <cell r="E165" t="str">
            <v>//////////////</v>
          </cell>
          <cell r="F165" t="str">
            <v>//////////////</v>
          </cell>
          <cell r="G165" t="str">
            <v>//////////////</v>
          </cell>
          <cell r="H165" t="str">
            <v>//////////////</v>
          </cell>
          <cell r="I165">
            <v>9387.745359999999</v>
          </cell>
          <cell r="J165" t="str">
            <v>//////////////</v>
          </cell>
          <cell r="K165">
            <v>9387.745359999999</v>
          </cell>
          <cell r="L165" t="str">
            <v>//////////////</v>
          </cell>
          <cell r="M165" t="str">
            <v>//////////////</v>
          </cell>
          <cell r="N165" t="str">
            <v>//////////////</v>
          </cell>
          <cell r="O165">
            <v>5254.7901977979545</v>
          </cell>
          <cell r="P165" t="str">
            <v>//////////////</v>
          </cell>
          <cell r="Q165">
            <v>5254.7901977979545</v>
          </cell>
          <cell r="R165">
            <v>14642.535557797954</v>
          </cell>
        </row>
        <row r="166">
          <cell r="B166">
            <v>63</v>
          </cell>
          <cell r="C166" t="str">
            <v>Med/Surg Supplies</v>
          </cell>
          <cell r="D166" t="str">
            <v>MSS</v>
          </cell>
          <cell r="E166" t="str">
            <v>//////////////</v>
          </cell>
          <cell r="F166" t="str">
            <v>//////////////</v>
          </cell>
          <cell r="G166" t="str">
            <v>//////////////</v>
          </cell>
          <cell r="H166" t="str">
            <v>//////////////</v>
          </cell>
          <cell r="I166">
            <v>5473.8409999999994</v>
          </cell>
          <cell r="J166" t="str">
            <v>//////////////</v>
          </cell>
          <cell r="K166">
            <v>5473.8409999999994</v>
          </cell>
          <cell r="L166">
            <v>486.77222426212688</v>
          </cell>
          <cell r="M166" t="str">
            <v>//////////////</v>
          </cell>
          <cell r="N166">
            <v>901.29052804561286</v>
          </cell>
          <cell r="O166" t="str">
            <v>//////////////</v>
          </cell>
          <cell r="P166">
            <v>193.32090789681374</v>
          </cell>
          <cell r="Q166">
            <v>1581.3836602045533</v>
          </cell>
          <cell r="R166">
            <v>7055.2246602045525</v>
          </cell>
        </row>
        <row r="167">
          <cell r="B167">
            <v>64</v>
          </cell>
          <cell r="C167" t="str">
            <v>Drugs Sold</v>
          </cell>
          <cell r="D167" t="str">
            <v>CDS</v>
          </cell>
          <cell r="E167" t="str">
            <v>//////////////</v>
          </cell>
          <cell r="F167" t="str">
            <v>//////////////</v>
          </cell>
          <cell r="G167" t="str">
            <v>//////////////</v>
          </cell>
          <cell r="H167" t="str">
            <v>//////////////</v>
          </cell>
          <cell r="I167">
            <v>36869.967949999998</v>
          </cell>
          <cell r="J167" t="str">
            <v>//////////////</v>
          </cell>
          <cell r="K167">
            <v>36869.967949999998</v>
          </cell>
          <cell r="L167">
            <v>1679.2859095512997</v>
          </cell>
          <cell r="M167" t="str">
            <v>//////////////</v>
          </cell>
          <cell r="N167">
            <v>12045.957452992296</v>
          </cell>
          <cell r="O167" t="str">
            <v>//////////////</v>
          </cell>
          <cell r="P167">
            <v>1425.422526931038</v>
          </cell>
          <cell r="Q167">
            <v>15150.665889474632</v>
          </cell>
          <cell r="R167">
            <v>52020.633839474627</v>
          </cell>
        </row>
        <row r="168">
          <cell r="B168" t="str">
            <v>E</v>
          </cell>
          <cell r="C168" t="str">
            <v>TOTAL</v>
          </cell>
          <cell r="E168">
            <v>19976.263660000001</v>
          </cell>
          <cell r="F168">
            <v>4745.8550999999998</v>
          </cell>
          <cell r="G168">
            <v>10281.813319999999</v>
          </cell>
          <cell r="H168">
            <v>31551.352719999992</v>
          </cell>
          <cell r="I168">
            <v>52378.054309999992</v>
          </cell>
          <cell r="J168">
            <v>55234.108710000015</v>
          </cell>
          <cell r="K168">
            <v>174167.44781999997</v>
          </cell>
          <cell r="L168">
            <v>75522.627777228423</v>
          </cell>
          <cell r="M168">
            <v>15124.42237519837</v>
          </cell>
          <cell r="N168">
            <v>96197.982577573217</v>
          </cell>
          <cell r="O168">
            <v>8639.0874100000001</v>
          </cell>
          <cell r="P168">
            <v>33446.365000000005</v>
          </cell>
          <cell r="Q168">
            <v>228930.48514000012</v>
          </cell>
          <cell r="R168">
            <v>403097.93296000012</v>
          </cell>
        </row>
      </sheetData>
      <sheetData sheetId="55"/>
      <sheetData sheetId="56"/>
      <sheetData sheetId="57">
        <row r="1">
          <cell r="B1">
            <v>0</v>
          </cell>
          <cell r="C1" t="str">
            <v>DISTRIBUTION OF CAPITAL FACILITIES ALLOWANCE</v>
          </cell>
          <cell r="M1" t="str">
            <v>H3 A</v>
          </cell>
        </row>
        <row r="4">
          <cell r="C4" t="str">
            <v>INSTITUTION NAME:</v>
          </cell>
          <cell r="E4" t="str">
            <v>The Johns Hopkins Hospital</v>
          </cell>
          <cell r="J4" t="str">
            <v>FISCAL YEAR</v>
          </cell>
          <cell r="L4">
            <v>42551</v>
          </cell>
        </row>
        <row r="6">
          <cell r="C6" t="str">
            <v>INSTITUTION NUMBER:</v>
          </cell>
          <cell r="E6" t="str">
            <v>21-0009</v>
          </cell>
        </row>
        <row r="9">
          <cell r="C9" t="str">
            <v>ALLOWANCE</v>
          </cell>
          <cell r="E9" t="str">
            <v>Col. 1</v>
          </cell>
          <cell r="F9" t="str">
            <v>Col. 2</v>
          </cell>
          <cell r="G9" t="str">
            <v>Col. 3</v>
          </cell>
          <cell r="H9" t="str">
            <v>Col. 4</v>
          </cell>
          <cell r="I9" t="str">
            <v>Col. 5</v>
          </cell>
          <cell r="J9" t="str">
            <v>Col. 6</v>
          </cell>
          <cell r="K9" t="str">
            <v>Col. 7</v>
          </cell>
          <cell r="L9" t="str">
            <v>Col. 8</v>
          </cell>
        </row>
        <row r="10">
          <cell r="E10" t="str">
            <v>SOURCE</v>
          </cell>
          <cell r="F10" t="str">
            <v>GENERAL</v>
          </cell>
          <cell r="G10" t="str">
            <v>DIETARY</v>
          </cell>
          <cell r="H10" t="str">
            <v>LAUNDRY</v>
          </cell>
          <cell r="I10" t="str">
            <v>COMM.</v>
          </cell>
          <cell r="J10" t="str">
            <v>DATA PROC</v>
          </cell>
          <cell r="K10" t="str">
            <v>DEPART</v>
          </cell>
          <cell r="L10" t="str">
            <v>TOTAL</v>
          </cell>
        </row>
        <row r="11">
          <cell r="B11" t="str">
            <v>A</v>
          </cell>
          <cell r="C11" t="str">
            <v>INTEREST</v>
          </cell>
          <cell r="E11" t="str">
            <v>RECORDS</v>
          </cell>
          <cell r="F11">
            <v>18314.400000000001</v>
          </cell>
          <cell r="G11" t="str">
            <v>/ / / / / / / / / / /</v>
          </cell>
          <cell r="H11" t="str">
            <v>/ / / / / / / / / / /</v>
          </cell>
          <cell r="I11" t="str">
            <v>/ / / / / / / / / / /</v>
          </cell>
          <cell r="J11" t="str">
            <v>/ / / / / / / / / / /</v>
          </cell>
          <cell r="K11" t="str">
            <v>/ / / / / / / / / / /</v>
          </cell>
          <cell r="L11" t="str">
            <v>/ / / / / / / / / / /</v>
          </cell>
          <cell r="M11" t="str">
            <v>A</v>
          </cell>
        </row>
        <row r="12">
          <cell r="B12" t="str">
            <v>B</v>
          </cell>
          <cell r="C12" t="str">
            <v>TOTAL DEPRECIATION</v>
          </cell>
          <cell r="E12" t="str">
            <v>RECORDS</v>
          </cell>
          <cell r="F12">
            <v>135274.6</v>
          </cell>
          <cell r="G12" t="str">
            <v>/ / / / / / / / / / /</v>
          </cell>
          <cell r="H12" t="str">
            <v>/ / / / / / / / / / /</v>
          </cell>
          <cell r="I12" t="str">
            <v>/ / / / / / / / / / /</v>
          </cell>
          <cell r="J12" t="str">
            <v>/ / / / / / / / / / /</v>
          </cell>
          <cell r="K12" t="str">
            <v>/ / / / / / / / / / /</v>
          </cell>
          <cell r="L12" t="str">
            <v>/ / / / / / / / / / /</v>
          </cell>
          <cell r="M12" t="str">
            <v>B</v>
          </cell>
        </row>
        <row r="13">
          <cell r="B13" t="str">
            <v>C</v>
          </cell>
          <cell r="C13" t="str">
            <v>CAPITAL INTENSIVE EQUIP DEPR</v>
          </cell>
          <cell r="E13" t="str">
            <v>TOTAL H2</v>
          </cell>
          <cell r="F13">
            <v>20378.301753871798</v>
          </cell>
          <cell r="G13">
            <v>964.52433899999994</v>
          </cell>
          <cell r="H13">
            <v>6.490851000000001</v>
          </cell>
          <cell r="I13">
            <v>199.09617300000002</v>
          </cell>
          <cell r="J13">
            <v>4906.8788360000008</v>
          </cell>
          <cell r="K13">
            <v>14301.311554871794</v>
          </cell>
          <cell r="L13">
            <v>40756.603507743595</v>
          </cell>
          <cell r="M13" t="str">
            <v>C</v>
          </cell>
        </row>
        <row r="14">
          <cell r="B14" t="str">
            <v>D</v>
          </cell>
          <cell r="C14" t="str">
            <v>BLDG &amp; GEN EQUIP DEPR</v>
          </cell>
          <cell r="E14" t="str">
            <v>B - C</v>
          </cell>
          <cell r="F14">
            <v>114896.29824612821</v>
          </cell>
          <cell r="G14" t="str">
            <v>/ / / / / / / / / / /</v>
          </cell>
          <cell r="H14" t="str">
            <v>/ / / / / / / / / / /</v>
          </cell>
          <cell r="I14" t="str">
            <v>/ / / / / / / / / / /</v>
          </cell>
          <cell r="J14" t="str">
            <v>/ / / / / / / / / / /</v>
          </cell>
          <cell r="K14" t="str">
            <v>/ / / / / / / / / / /</v>
          </cell>
          <cell r="L14">
            <v>114896.29824612821</v>
          </cell>
          <cell r="M14" t="str">
            <v>D</v>
          </cell>
        </row>
        <row r="15">
          <cell r="B15" t="str">
            <v>E</v>
          </cell>
          <cell r="C15" t="str">
            <v>BLDG &amp; GEN EQUIP DEPR &amp; INT</v>
          </cell>
          <cell r="E15" t="str">
            <v>A + D</v>
          </cell>
          <cell r="F15">
            <v>133210.69824612822</v>
          </cell>
          <cell r="G15">
            <v>964.52433899999994</v>
          </cell>
          <cell r="H15">
            <v>6.490851000000001</v>
          </cell>
          <cell r="I15">
            <v>199.09617300000002</v>
          </cell>
          <cell r="J15">
            <v>4906.8788360000008</v>
          </cell>
          <cell r="K15">
            <v>14301.311554871794</v>
          </cell>
          <cell r="L15">
            <v>153589</v>
          </cell>
          <cell r="M15" t="str">
            <v>E</v>
          </cell>
        </row>
        <row r="16">
          <cell r="B16" t="str">
            <v>F</v>
          </cell>
          <cell r="C16" t="str">
            <v>STANDARD UNITS</v>
          </cell>
          <cell r="E16" t="str">
            <v>///////</v>
          </cell>
          <cell r="F16">
            <v>3089849</v>
          </cell>
          <cell r="G16">
            <v>803382</v>
          </cell>
          <cell r="H16">
            <v>7413244.0000000019</v>
          </cell>
          <cell r="I16">
            <v>875156.21789999958</v>
          </cell>
          <cell r="J16">
            <v>875156.21789999958</v>
          </cell>
          <cell r="K16" t="str">
            <v>/ / / / / / / / / / /</v>
          </cell>
          <cell r="L16" t="str">
            <v>/ / / / / / / / / / /</v>
          </cell>
          <cell r="M16" t="str">
            <v>F</v>
          </cell>
        </row>
        <row r="17">
          <cell r="B17" t="str">
            <v>G</v>
          </cell>
          <cell r="C17" t="str">
            <v>ALLOWANCE PER UNIT</v>
          </cell>
          <cell r="E17" t="str">
            <v>E / F</v>
          </cell>
          <cell r="F17">
            <v>4.3112365117560184E-2</v>
          </cell>
          <cell r="G17">
            <v>1.2005799719187135E-3</v>
          </cell>
          <cell r="H17">
            <v>8.7557498444675495E-7</v>
          </cell>
          <cell r="I17">
            <v>2.2749786715535843E-4</v>
          </cell>
          <cell r="J17">
            <v>5.6068605074582117E-3</v>
          </cell>
          <cell r="K17" t="str">
            <v>/ / / / / / / / / / /</v>
          </cell>
          <cell r="L17" t="str">
            <v>/ / / / / / / / / / /</v>
          </cell>
          <cell r="M17" t="str">
            <v>G</v>
          </cell>
        </row>
        <row r="18">
          <cell r="D18">
            <v>0</v>
          </cell>
          <cell r="E18">
            <v>1</v>
          </cell>
          <cell r="F18">
            <v>2</v>
          </cell>
          <cell r="G18">
            <v>3</v>
          </cell>
          <cell r="H18">
            <v>4</v>
          </cell>
          <cell r="I18">
            <v>5</v>
          </cell>
          <cell r="J18">
            <v>6</v>
          </cell>
          <cell r="K18">
            <v>7</v>
          </cell>
          <cell r="L18">
            <v>8</v>
          </cell>
        </row>
        <row r="19">
          <cell r="E19" t="str">
            <v>ADJ. SQUARE</v>
          </cell>
        </row>
        <row r="20">
          <cell r="C20" t="str">
            <v>DISTRIBUTION</v>
          </cell>
          <cell r="D20" t="str">
            <v>CODE</v>
          </cell>
          <cell r="E20" t="str">
            <v xml:space="preserve">FOOTAGE </v>
          </cell>
        </row>
        <row r="21">
          <cell r="E21" t="str">
            <v>BASIS</v>
          </cell>
        </row>
        <row r="22">
          <cell r="B22">
            <v>1</v>
          </cell>
          <cell r="C22" t="str">
            <v>Med/Surg Acute</v>
          </cell>
          <cell r="D22" t="str">
            <v>MSG</v>
          </cell>
          <cell r="E22">
            <v>542284</v>
          </cell>
          <cell r="F22">
            <v>23379.15</v>
          </cell>
          <cell r="G22">
            <v>401.98</v>
          </cell>
          <cell r="H22">
            <v>2.14</v>
          </cell>
          <cell r="I22">
            <v>32.619999999999997</v>
          </cell>
          <cell r="J22">
            <v>804.04</v>
          </cell>
          <cell r="K22" t="str">
            <v>/ / / / / / / / / / /</v>
          </cell>
          <cell r="L22">
            <v>24619.93</v>
          </cell>
          <cell r="M22">
            <v>1</v>
          </cell>
        </row>
        <row r="23">
          <cell r="B23">
            <v>2</v>
          </cell>
          <cell r="C23" t="str">
            <v>Pediatric Acute</v>
          </cell>
          <cell r="D23" t="str">
            <v>PED</v>
          </cell>
          <cell r="E23">
            <v>169151</v>
          </cell>
          <cell r="F23">
            <v>7292.5</v>
          </cell>
          <cell r="G23">
            <v>46.91</v>
          </cell>
          <cell r="H23">
            <v>0.39</v>
          </cell>
          <cell r="I23">
            <v>7.38</v>
          </cell>
          <cell r="J23">
            <v>181.78</v>
          </cell>
          <cell r="K23" t="str">
            <v>/ / / / / / / / / / /</v>
          </cell>
          <cell r="L23">
            <v>7528.96</v>
          </cell>
          <cell r="M23">
            <v>2</v>
          </cell>
        </row>
        <row r="24">
          <cell r="B24">
            <v>3</v>
          </cell>
          <cell r="C24" t="str">
            <v>Psychiatric Acute</v>
          </cell>
          <cell r="D24" t="str">
            <v>PSY</v>
          </cell>
          <cell r="E24">
            <v>103980</v>
          </cell>
          <cell r="F24">
            <v>4482.82</v>
          </cell>
          <cell r="G24">
            <v>265.12</v>
          </cell>
          <cell r="H24">
            <v>0.24</v>
          </cell>
          <cell r="I24">
            <v>5.48</v>
          </cell>
          <cell r="J24">
            <v>135.11000000000001</v>
          </cell>
          <cell r="K24" t="str">
            <v>/ / / / / / / / / / /</v>
          </cell>
          <cell r="L24">
            <v>4888.7699999999986</v>
          </cell>
          <cell r="M24">
            <v>3</v>
          </cell>
        </row>
        <row r="25">
          <cell r="B25">
            <v>4</v>
          </cell>
          <cell r="C25" t="str">
            <v>Obstetrics Acute</v>
          </cell>
          <cell r="D25" t="str">
            <v>OBS</v>
          </cell>
          <cell r="E25">
            <v>45217</v>
          </cell>
          <cell r="F25">
            <v>1949.41</v>
          </cell>
          <cell r="G25">
            <v>22.65</v>
          </cell>
          <cell r="H25">
            <v>0.12</v>
          </cell>
          <cell r="I25">
            <v>0.97</v>
          </cell>
          <cell r="J25">
            <v>23.88</v>
          </cell>
          <cell r="K25" t="str">
            <v>/ / / / / / / / / / /</v>
          </cell>
          <cell r="L25">
            <v>1997.0300000000002</v>
          </cell>
          <cell r="M25">
            <v>4</v>
          </cell>
        </row>
        <row r="26">
          <cell r="B26">
            <v>5</v>
          </cell>
          <cell r="C26" t="str">
            <v>Definitive Observation</v>
          </cell>
          <cell r="D26" t="str">
            <v>DEF</v>
          </cell>
          <cell r="E26">
            <v>0</v>
          </cell>
          <cell r="F26">
            <v>0</v>
          </cell>
          <cell r="G26">
            <v>0</v>
          </cell>
          <cell r="H26">
            <v>0</v>
          </cell>
          <cell r="I26">
            <v>0</v>
          </cell>
          <cell r="J26">
            <v>0</v>
          </cell>
          <cell r="K26" t="str">
            <v>/ / / / / / / / / / /</v>
          </cell>
          <cell r="L26">
            <v>0</v>
          </cell>
          <cell r="M26">
            <v>5</v>
          </cell>
        </row>
        <row r="27">
          <cell r="B27">
            <v>6</v>
          </cell>
          <cell r="C27" t="str">
            <v>Med/Surg Intensive Care</v>
          </cell>
          <cell r="D27" t="str">
            <v>MIS</v>
          </cell>
          <cell r="E27">
            <v>178206</v>
          </cell>
          <cell r="F27">
            <v>7682.88</v>
          </cell>
          <cell r="G27">
            <v>40.43</v>
          </cell>
          <cell r="H27">
            <v>0.57999999999999996</v>
          </cell>
          <cell r="I27">
            <v>11.68</v>
          </cell>
          <cell r="J27">
            <v>287.82</v>
          </cell>
          <cell r="K27">
            <v>1795.798462</v>
          </cell>
          <cell r="L27">
            <v>9819.1884620000001</v>
          </cell>
          <cell r="M27">
            <v>6</v>
          </cell>
        </row>
        <row r="28">
          <cell r="B28">
            <v>7</v>
          </cell>
          <cell r="C28" t="str">
            <v>Coronary Care</v>
          </cell>
          <cell r="D28" t="str">
            <v>CCU</v>
          </cell>
          <cell r="E28">
            <v>0</v>
          </cell>
          <cell r="F28">
            <v>0</v>
          </cell>
          <cell r="G28">
            <v>0</v>
          </cell>
          <cell r="H28">
            <v>0</v>
          </cell>
          <cell r="I28">
            <v>0</v>
          </cell>
          <cell r="J28">
            <v>0</v>
          </cell>
          <cell r="K28">
            <v>0</v>
          </cell>
          <cell r="L28">
            <v>0</v>
          </cell>
          <cell r="M28">
            <v>7</v>
          </cell>
        </row>
        <row r="29">
          <cell r="B29">
            <v>8</v>
          </cell>
          <cell r="C29" t="str">
            <v>Pediatric Intensive Care</v>
          </cell>
          <cell r="D29" t="str">
            <v>PIC</v>
          </cell>
          <cell r="E29">
            <v>65113</v>
          </cell>
          <cell r="F29">
            <v>2807.18</v>
          </cell>
          <cell r="G29">
            <v>7.73</v>
          </cell>
          <cell r="H29">
            <v>0.12</v>
          </cell>
          <cell r="I29">
            <v>3.86</v>
          </cell>
          <cell r="J29">
            <v>95.13</v>
          </cell>
          <cell r="K29">
            <v>35.532809999999998</v>
          </cell>
          <cell r="L29">
            <v>2949.5528100000001</v>
          </cell>
          <cell r="M29">
            <v>8</v>
          </cell>
        </row>
        <row r="30">
          <cell r="B30">
            <v>9</v>
          </cell>
          <cell r="C30" t="str">
            <v>Neonatal Intensive Care</v>
          </cell>
          <cell r="D30" t="str">
            <v>NEO</v>
          </cell>
          <cell r="E30">
            <v>59520</v>
          </cell>
          <cell r="F30">
            <v>2566.0500000000002</v>
          </cell>
          <cell r="G30">
            <v>0</v>
          </cell>
          <cell r="H30">
            <v>0.05</v>
          </cell>
          <cell r="I30">
            <v>4.09</v>
          </cell>
          <cell r="J30">
            <v>100.75</v>
          </cell>
          <cell r="K30">
            <v>128.37763100000001</v>
          </cell>
          <cell r="L30">
            <v>2799.3176310000003</v>
          </cell>
          <cell r="M30">
            <v>9</v>
          </cell>
        </row>
        <row r="31">
          <cell r="B31">
            <v>10</v>
          </cell>
          <cell r="C31" t="str">
            <v>Burn Care</v>
          </cell>
          <cell r="D31" t="str">
            <v>BUR</v>
          </cell>
          <cell r="E31">
            <v>0</v>
          </cell>
          <cell r="F31">
            <v>0</v>
          </cell>
          <cell r="G31">
            <v>0</v>
          </cell>
          <cell r="H31">
            <v>0</v>
          </cell>
          <cell r="I31">
            <v>0</v>
          </cell>
          <cell r="J31">
            <v>0</v>
          </cell>
          <cell r="K31">
            <v>0</v>
          </cell>
          <cell r="L31">
            <v>0</v>
          </cell>
          <cell r="M31">
            <v>10</v>
          </cell>
        </row>
        <row r="32">
          <cell r="B32">
            <v>11</v>
          </cell>
          <cell r="C32" t="str">
            <v>Psychiatric Intensive Care</v>
          </cell>
          <cell r="D32" t="str">
            <v>PSI</v>
          </cell>
          <cell r="E32">
            <v>0</v>
          </cell>
          <cell r="F32">
            <v>0</v>
          </cell>
          <cell r="G32">
            <v>0</v>
          </cell>
          <cell r="H32">
            <v>0</v>
          </cell>
          <cell r="I32">
            <v>0</v>
          </cell>
          <cell r="J32">
            <v>0</v>
          </cell>
          <cell r="K32" t="str">
            <v>/ / / / / / / / / / /</v>
          </cell>
          <cell r="L32">
            <v>0</v>
          </cell>
          <cell r="M32">
            <v>11</v>
          </cell>
        </row>
        <row r="33">
          <cell r="B33">
            <v>12</v>
          </cell>
          <cell r="C33" t="str">
            <v>Shock Trauma</v>
          </cell>
          <cell r="D33" t="str">
            <v>TRM</v>
          </cell>
          <cell r="E33">
            <v>0</v>
          </cell>
          <cell r="F33">
            <v>0</v>
          </cell>
          <cell r="G33">
            <v>0</v>
          </cell>
          <cell r="H33">
            <v>0</v>
          </cell>
          <cell r="I33">
            <v>0</v>
          </cell>
          <cell r="J33">
            <v>0</v>
          </cell>
          <cell r="K33">
            <v>0</v>
          </cell>
          <cell r="L33">
            <v>0</v>
          </cell>
          <cell r="M33">
            <v>12</v>
          </cell>
        </row>
        <row r="34">
          <cell r="B34">
            <v>13</v>
          </cell>
          <cell r="C34" t="str">
            <v>Oncology</v>
          </cell>
          <cell r="D34" t="str">
            <v>ONC</v>
          </cell>
          <cell r="E34">
            <v>104755</v>
          </cell>
          <cell r="F34">
            <v>4516.24</v>
          </cell>
          <cell r="G34">
            <v>57.94</v>
          </cell>
          <cell r="H34">
            <v>0.4</v>
          </cell>
          <cell r="I34">
            <v>8.64</v>
          </cell>
          <cell r="J34">
            <v>212.84</v>
          </cell>
          <cell r="K34">
            <v>214.47422799999998</v>
          </cell>
          <cell r="L34">
            <v>5010.5342279999995</v>
          </cell>
          <cell r="M34">
            <v>13</v>
          </cell>
        </row>
        <row r="35">
          <cell r="B35">
            <v>14</v>
          </cell>
          <cell r="C35" t="str">
            <v>Newborn Nursery</v>
          </cell>
          <cell r="D35" t="str">
            <v>NUR</v>
          </cell>
          <cell r="E35">
            <v>2205</v>
          </cell>
          <cell r="F35">
            <v>95.06</v>
          </cell>
          <cell r="G35" t="str">
            <v>/ / / / / / / / / / /</v>
          </cell>
          <cell r="H35">
            <v>0</v>
          </cell>
          <cell r="I35">
            <v>0.38</v>
          </cell>
          <cell r="J35">
            <v>9.4700000000000006</v>
          </cell>
          <cell r="K35" t="str">
            <v>/ / / / / / / / / / /</v>
          </cell>
          <cell r="L35">
            <v>104.91</v>
          </cell>
          <cell r="M35">
            <v>14</v>
          </cell>
        </row>
        <row r="36">
          <cell r="B36">
            <v>15</v>
          </cell>
          <cell r="C36" t="str">
            <v>Premature Nursery</v>
          </cell>
          <cell r="D36" t="str">
            <v>PRE</v>
          </cell>
          <cell r="E36">
            <v>0</v>
          </cell>
          <cell r="F36">
            <v>0</v>
          </cell>
          <cell r="G36" t="str">
            <v>/ / / / / / / / / / /</v>
          </cell>
          <cell r="H36">
            <v>0</v>
          </cell>
          <cell r="I36">
            <v>0</v>
          </cell>
          <cell r="J36">
            <v>0</v>
          </cell>
          <cell r="K36" t="str">
            <v>/ / / / / / / / / / /</v>
          </cell>
          <cell r="L36">
            <v>0</v>
          </cell>
          <cell r="M36">
            <v>15</v>
          </cell>
        </row>
        <row r="37">
          <cell r="B37">
            <v>16</v>
          </cell>
          <cell r="C37" t="str">
            <v>Chronic Care</v>
          </cell>
          <cell r="D37" t="str">
            <v>CRH</v>
          </cell>
          <cell r="E37">
            <v>0</v>
          </cell>
          <cell r="F37">
            <v>0</v>
          </cell>
          <cell r="G37">
            <v>0</v>
          </cell>
          <cell r="H37">
            <v>0</v>
          </cell>
          <cell r="I37">
            <v>0</v>
          </cell>
          <cell r="J37">
            <v>0</v>
          </cell>
          <cell r="K37" t="str">
            <v>/ / / / / / / / / / /</v>
          </cell>
          <cell r="L37">
            <v>0</v>
          </cell>
          <cell r="M37">
            <v>16</v>
          </cell>
        </row>
        <row r="38">
          <cell r="B38">
            <v>17</v>
          </cell>
          <cell r="C38" t="str">
            <v>Emergency Services</v>
          </cell>
          <cell r="D38" t="str">
            <v>EMG</v>
          </cell>
          <cell r="E38">
            <v>118541</v>
          </cell>
          <cell r="F38">
            <v>5110.58</v>
          </cell>
          <cell r="G38">
            <v>49.75</v>
          </cell>
          <cell r="H38">
            <v>0.59</v>
          </cell>
          <cell r="I38">
            <v>9.1300000000000008</v>
          </cell>
          <cell r="J38">
            <v>225.05</v>
          </cell>
          <cell r="K38" t="str">
            <v>/ / / / / / / / / / /</v>
          </cell>
          <cell r="L38">
            <v>5395.1</v>
          </cell>
          <cell r="M38">
            <v>17</v>
          </cell>
        </row>
        <row r="39">
          <cell r="B39">
            <v>18</v>
          </cell>
          <cell r="C39" t="str">
            <v>Clinical Services</v>
          </cell>
          <cell r="D39" t="str">
            <v>CL</v>
          </cell>
          <cell r="E39">
            <v>367059</v>
          </cell>
          <cell r="F39">
            <v>15824.78</v>
          </cell>
          <cell r="G39" t="str">
            <v>/ / / / / / / / / / /</v>
          </cell>
          <cell r="H39">
            <v>0.1</v>
          </cell>
          <cell r="I39">
            <v>9.98</v>
          </cell>
          <cell r="J39">
            <v>245.92</v>
          </cell>
          <cell r="K39" t="str">
            <v>/ / / / / / / / / / /</v>
          </cell>
          <cell r="L39">
            <v>16080.78</v>
          </cell>
          <cell r="M39">
            <v>18</v>
          </cell>
        </row>
        <row r="40">
          <cell r="B40">
            <v>19</v>
          </cell>
          <cell r="C40" t="str">
            <v>Psych. Day &amp; Night Care</v>
          </cell>
          <cell r="D40" t="str">
            <v>PDC</v>
          </cell>
          <cell r="E40">
            <v>7355</v>
          </cell>
          <cell r="F40">
            <v>317.08999999999997</v>
          </cell>
          <cell r="G40">
            <v>39.9</v>
          </cell>
          <cell r="H40">
            <v>0</v>
          </cell>
          <cell r="I40">
            <v>0.95</v>
          </cell>
          <cell r="J40">
            <v>23.38</v>
          </cell>
          <cell r="K40" t="str">
            <v>/ / / / / / / / / / /</v>
          </cell>
          <cell r="L40">
            <v>381.31999999999994</v>
          </cell>
          <cell r="M40">
            <v>19</v>
          </cell>
        </row>
        <row r="41">
          <cell r="B41">
            <v>20</v>
          </cell>
          <cell r="C41" t="str">
            <v>Same Day Surgery</v>
          </cell>
          <cell r="D41" t="str">
            <v>SDS</v>
          </cell>
          <cell r="E41">
            <v>24273</v>
          </cell>
          <cell r="F41">
            <v>1046.47</v>
          </cell>
          <cell r="G41">
            <v>10.16</v>
          </cell>
          <cell r="H41">
            <v>0.14000000000000001</v>
          </cell>
          <cell r="I41">
            <v>5.96</v>
          </cell>
          <cell r="J41">
            <v>146.88</v>
          </cell>
          <cell r="K41" t="str">
            <v>/ / / / / / / / / / /</v>
          </cell>
          <cell r="L41">
            <v>1209.6100000000001</v>
          </cell>
          <cell r="M41">
            <v>20</v>
          </cell>
        </row>
        <row r="42">
          <cell r="B42">
            <v>21</v>
          </cell>
          <cell r="C42" t="str">
            <v>Labor &amp; Delivery Services</v>
          </cell>
          <cell r="D42" t="str">
            <v>DEL</v>
          </cell>
          <cell r="E42">
            <v>47852</v>
          </cell>
          <cell r="F42">
            <v>2063.0100000000002</v>
          </cell>
          <cell r="G42" t="str">
            <v>/ / / / / / / / / / /</v>
          </cell>
          <cell r="H42">
            <v>0.11</v>
          </cell>
          <cell r="I42">
            <v>3.77</v>
          </cell>
          <cell r="J42">
            <v>92.88</v>
          </cell>
          <cell r="K42" t="str">
            <v>/ / / / / / / / / / /</v>
          </cell>
          <cell r="L42">
            <v>2159.7700000000004</v>
          </cell>
          <cell r="M42">
            <v>21</v>
          </cell>
        </row>
        <row r="43">
          <cell r="B43">
            <v>22</v>
          </cell>
          <cell r="C43" t="str">
            <v>Operating Room</v>
          </cell>
          <cell r="D43" t="str">
            <v>OR</v>
          </cell>
          <cell r="E43">
            <v>488682</v>
          </cell>
          <cell r="F43">
            <v>21068.240000000002</v>
          </cell>
          <cell r="G43" t="str">
            <v>/ / / / / / / / / / /</v>
          </cell>
          <cell r="H43">
            <v>0.72</v>
          </cell>
          <cell r="I43">
            <v>13.64</v>
          </cell>
          <cell r="J43">
            <v>336.14</v>
          </cell>
          <cell r="K43">
            <v>4492.3644409999997</v>
          </cell>
          <cell r="L43">
            <v>25911.104441000003</v>
          </cell>
          <cell r="M43">
            <v>22</v>
          </cell>
        </row>
        <row r="44">
          <cell r="B44">
            <v>23</v>
          </cell>
          <cell r="C44" t="str">
            <v>Operating Room Clinic</v>
          </cell>
          <cell r="D44" t="str">
            <v>ORC</v>
          </cell>
          <cell r="E44">
            <v>3000</v>
          </cell>
          <cell r="F44">
            <v>129.34</v>
          </cell>
          <cell r="G44" t="str">
            <v>/ / / / / / / / / / /</v>
          </cell>
          <cell r="H44">
            <v>0</v>
          </cell>
          <cell r="I44">
            <v>0.74</v>
          </cell>
          <cell r="J44">
            <v>18.2</v>
          </cell>
          <cell r="K44" t="str">
            <v>/ / / / / / / / / / /</v>
          </cell>
          <cell r="L44">
            <v>148.28</v>
          </cell>
          <cell r="M44">
            <v>23</v>
          </cell>
        </row>
        <row r="45">
          <cell r="B45">
            <v>24</v>
          </cell>
          <cell r="C45" t="str">
            <v>Anesthesiology</v>
          </cell>
          <cell r="D45" t="str">
            <v>ANS</v>
          </cell>
          <cell r="E45">
            <v>8404</v>
          </cell>
          <cell r="F45">
            <v>362.32</v>
          </cell>
          <cell r="G45" t="str">
            <v>/ / / / / / / / / / /</v>
          </cell>
          <cell r="H45">
            <v>0</v>
          </cell>
          <cell r="I45">
            <v>4.4000000000000004</v>
          </cell>
          <cell r="J45">
            <v>108.39</v>
          </cell>
          <cell r="K45" t="str">
            <v>/ / / / / / / / / / /</v>
          </cell>
          <cell r="L45">
            <v>475.10999999999996</v>
          </cell>
          <cell r="M45">
            <v>24</v>
          </cell>
        </row>
        <row r="46">
          <cell r="B46">
            <v>25</v>
          </cell>
          <cell r="C46" t="str">
            <v>Med/Surg Supplies</v>
          </cell>
          <cell r="D46" t="str">
            <v>MSS</v>
          </cell>
          <cell r="E46">
            <v>0</v>
          </cell>
          <cell r="F46">
            <v>0</v>
          </cell>
          <cell r="G46" t="str">
            <v>/ / / / / / / / / / /</v>
          </cell>
          <cell r="H46" t="str">
            <v>/ / / / / / / / / / /</v>
          </cell>
          <cell r="I46">
            <v>1.25</v>
          </cell>
          <cell r="J46">
            <v>30.69</v>
          </cell>
          <cell r="K46" t="str">
            <v>/ / / / / / / / / / /</v>
          </cell>
          <cell r="L46">
            <v>31.94</v>
          </cell>
          <cell r="M46">
            <v>25</v>
          </cell>
        </row>
        <row r="47">
          <cell r="B47">
            <v>26</v>
          </cell>
          <cell r="C47" t="str">
            <v>Drugs Sold</v>
          </cell>
          <cell r="D47" t="str">
            <v>CDS</v>
          </cell>
          <cell r="E47">
            <v>0</v>
          </cell>
          <cell r="F47">
            <v>0</v>
          </cell>
          <cell r="G47" t="str">
            <v>/ / / / / / / / / / /</v>
          </cell>
          <cell r="H47" t="str">
            <v>/ / / / / / / / / / /</v>
          </cell>
          <cell r="I47">
            <v>8.39</v>
          </cell>
          <cell r="J47">
            <v>206.72</v>
          </cell>
          <cell r="K47" t="str">
            <v>/ / / / / / / / / / /</v>
          </cell>
          <cell r="L47">
            <v>215.11</v>
          </cell>
          <cell r="M47">
            <v>26</v>
          </cell>
        </row>
        <row r="48">
          <cell r="B48">
            <v>27</v>
          </cell>
          <cell r="C48" t="str">
            <v>Laboratory Services</v>
          </cell>
          <cell r="D48" t="str">
            <v>LAB</v>
          </cell>
          <cell r="E48">
            <v>162740</v>
          </cell>
          <cell r="F48">
            <v>7016.11</v>
          </cell>
          <cell r="G48" t="str">
            <v>/ / / / / / / / / / /</v>
          </cell>
          <cell r="H48">
            <v>0.01</v>
          </cell>
          <cell r="I48">
            <v>20.7</v>
          </cell>
          <cell r="J48">
            <v>510.05</v>
          </cell>
          <cell r="K48">
            <v>1696.7922869999998</v>
          </cell>
          <cell r="L48">
            <v>9243.6622869999992</v>
          </cell>
          <cell r="M48">
            <v>27</v>
          </cell>
        </row>
        <row r="49">
          <cell r="B49">
            <v>28</v>
          </cell>
          <cell r="C49" t="str">
            <v>Electrocardiography</v>
          </cell>
          <cell r="D49" t="str">
            <v>EKG</v>
          </cell>
          <cell r="E49">
            <v>26448</v>
          </cell>
          <cell r="F49">
            <v>1140.24</v>
          </cell>
          <cell r="G49" t="str">
            <v>/ / / / / / / / / / /</v>
          </cell>
          <cell r="H49">
            <v>0.05</v>
          </cell>
          <cell r="I49">
            <v>0.95</v>
          </cell>
          <cell r="J49">
            <v>23.4</v>
          </cell>
          <cell r="K49" t="str">
            <v>/ / / / / / / / / / /</v>
          </cell>
          <cell r="L49">
            <v>1164.6400000000001</v>
          </cell>
          <cell r="M49">
            <v>28</v>
          </cell>
        </row>
        <row r="50">
          <cell r="B50">
            <v>29</v>
          </cell>
          <cell r="C50" t="str">
            <v>Invasive Radiology / Cardiovascular</v>
          </cell>
          <cell r="D50" t="str">
            <v>IRC</v>
          </cell>
          <cell r="E50">
            <v>112983</v>
          </cell>
          <cell r="F50">
            <v>4870.96</v>
          </cell>
          <cell r="G50" t="str">
            <v>/ / / / / / / / / / /</v>
          </cell>
          <cell r="H50">
            <v>0.09</v>
          </cell>
          <cell r="I50">
            <v>4.34</v>
          </cell>
          <cell r="J50">
            <v>107.06</v>
          </cell>
          <cell r="K50">
            <v>416.63792899999999</v>
          </cell>
          <cell r="L50">
            <v>5399.0879290000012</v>
          </cell>
          <cell r="M50">
            <v>29</v>
          </cell>
        </row>
        <row r="51">
          <cell r="B51">
            <v>30</v>
          </cell>
          <cell r="C51" t="str">
            <v>Radiology-Diagnostic</v>
          </cell>
          <cell r="D51" t="str">
            <v>RAD</v>
          </cell>
          <cell r="E51">
            <v>130666</v>
          </cell>
          <cell r="F51">
            <v>5633.32</v>
          </cell>
          <cell r="G51" t="str">
            <v>/ / / / / / / / / / /</v>
          </cell>
          <cell r="H51">
            <v>0.23</v>
          </cell>
          <cell r="I51">
            <v>6.49</v>
          </cell>
          <cell r="J51">
            <v>160</v>
          </cell>
          <cell r="K51">
            <v>1758.57726</v>
          </cell>
          <cell r="L51">
            <v>7558.6172599999991</v>
          </cell>
          <cell r="M51">
            <v>30</v>
          </cell>
        </row>
        <row r="52">
          <cell r="B52">
            <v>31</v>
          </cell>
          <cell r="C52" t="str">
            <v>CT Scanner</v>
          </cell>
          <cell r="D52" t="str">
            <v>CAT</v>
          </cell>
          <cell r="E52">
            <v>42745</v>
          </cell>
          <cell r="F52">
            <v>1842.84</v>
          </cell>
          <cell r="G52" t="str">
            <v>/ / / / / / / / / / /</v>
          </cell>
          <cell r="H52">
            <v>0.09</v>
          </cell>
          <cell r="I52">
            <v>3.36</v>
          </cell>
          <cell r="J52">
            <v>82.85</v>
          </cell>
          <cell r="K52">
            <v>543.11538153846163</v>
          </cell>
          <cell r="L52">
            <v>2472.2553815384613</v>
          </cell>
          <cell r="M52">
            <v>31</v>
          </cell>
        </row>
        <row r="53">
          <cell r="B53">
            <v>32</v>
          </cell>
          <cell r="C53" t="str">
            <v>Radiology-Therapeutic</v>
          </cell>
          <cell r="D53" t="str">
            <v>RAT</v>
          </cell>
          <cell r="E53">
            <v>52463</v>
          </cell>
          <cell r="F53">
            <v>2261.8000000000002</v>
          </cell>
          <cell r="G53" t="str">
            <v>/ / / / / / / / / / /</v>
          </cell>
          <cell r="H53">
            <v>0.1</v>
          </cell>
          <cell r="I53">
            <v>3.29</v>
          </cell>
          <cell r="J53">
            <v>81.010000000000005</v>
          </cell>
          <cell r="K53">
            <v>1068.5531450000001</v>
          </cell>
          <cell r="L53">
            <v>3414.7531450000006</v>
          </cell>
          <cell r="M53">
            <v>32</v>
          </cell>
        </row>
        <row r="54">
          <cell r="B54">
            <v>33</v>
          </cell>
          <cell r="C54" t="str">
            <v>Nuclear Medicine</v>
          </cell>
          <cell r="D54" t="str">
            <v>NUC</v>
          </cell>
          <cell r="E54">
            <v>22975</v>
          </cell>
          <cell r="F54">
            <v>990.51</v>
          </cell>
          <cell r="G54" t="str">
            <v>/ / / / / / / / / / /</v>
          </cell>
          <cell r="H54">
            <v>0</v>
          </cell>
          <cell r="I54">
            <v>2.44</v>
          </cell>
          <cell r="J54">
            <v>60.11</v>
          </cell>
          <cell r="K54">
            <v>312.40580199999999</v>
          </cell>
          <cell r="L54">
            <v>1365.4658019999999</v>
          </cell>
          <cell r="M54">
            <v>33</v>
          </cell>
        </row>
        <row r="56">
          <cell r="C56" t="str">
            <v>DISTRIBUTION OF CAPITAL FACILITIES ALLOWANCE</v>
          </cell>
          <cell r="M56" t="str">
            <v>H3 B</v>
          </cell>
        </row>
        <row r="59">
          <cell r="C59" t="str">
            <v>INSTITUTION NAME:</v>
          </cell>
          <cell r="E59" t="str">
            <v>The Johns Hopkins Hospital</v>
          </cell>
          <cell r="J59" t="str">
            <v>FISCAL YEAR</v>
          </cell>
          <cell r="L59">
            <v>42551</v>
          </cell>
        </row>
        <row r="61">
          <cell r="C61" t="str">
            <v>INSTITUTION NUMBER:</v>
          </cell>
          <cell r="E61" t="str">
            <v>21-0009</v>
          </cell>
        </row>
        <row r="64">
          <cell r="E64" t="str">
            <v>Col. 1</v>
          </cell>
          <cell r="F64" t="str">
            <v>Col. 2</v>
          </cell>
          <cell r="G64" t="str">
            <v>Col. 3</v>
          </cell>
          <cell r="H64" t="str">
            <v>Col. 4</v>
          </cell>
          <cell r="I64" t="str">
            <v>Col. 5</v>
          </cell>
          <cell r="J64" t="str">
            <v>Col. 6</v>
          </cell>
          <cell r="K64" t="str">
            <v>Col. 7</v>
          </cell>
          <cell r="L64" t="str">
            <v>Col. 8</v>
          </cell>
        </row>
        <row r="65">
          <cell r="E65" t="str">
            <v>ADJ. SQUARE</v>
          </cell>
        </row>
        <row r="66">
          <cell r="C66" t="str">
            <v>DISTRIBUTION</v>
          </cell>
          <cell r="E66" t="str">
            <v xml:space="preserve">FOOTAGE </v>
          </cell>
          <cell r="F66" t="str">
            <v>GENERAL</v>
          </cell>
          <cell r="G66" t="str">
            <v>DIETARY</v>
          </cell>
          <cell r="H66" t="str">
            <v>LAUNDRY</v>
          </cell>
          <cell r="I66" t="str">
            <v>COMM.</v>
          </cell>
          <cell r="J66" t="str">
            <v>DATA PROC</v>
          </cell>
          <cell r="K66" t="str">
            <v>DEPART</v>
          </cell>
          <cell r="L66" t="str">
            <v>TOTAL</v>
          </cell>
        </row>
        <row r="67">
          <cell r="E67" t="str">
            <v>BASIS</v>
          </cell>
        </row>
        <row r="68">
          <cell r="B68">
            <v>34</v>
          </cell>
          <cell r="C68" t="str">
            <v>Respiratory Therapy</v>
          </cell>
          <cell r="D68" t="str">
            <v>RES</v>
          </cell>
          <cell r="E68">
            <v>13589</v>
          </cell>
          <cell r="F68">
            <v>585.85</v>
          </cell>
          <cell r="G68" t="str">
            <v>/ / / / / / / / / / /</v>
          </cell>
          <cell r="H68">
            <v>0</v>
          </cell>
          <cell r="I68">
            <v>5.19</v>
          </cell>
          <cell r="J68">
            <v>127.91</v>
          </cell>
          <cell r="K68" t="str">
            <v>/ / / / / / / / / / /</v>
          </cell>
          <cell r="L68">
            <v>718.95</v>
          </cell>
          <cell r="M68">
            <v>34</v>
          </cell>
        </row>
        <row r="69">
          <cell r="B69">
            <v>35</v>
          </cell>
          <cell r="C69" t="str">
            <v>Pulmonary Function Testing</v>
          </cell>
          <cell r="D69" t="str">
            <v>PUL</v>
          </cell>
          <cell r="E69">
            <v>6122</v>
          </cell>
          <cell r="F69">
            <v>263.93</v>
          </cell>
          <cell r="G69" t="str">
            <v>/ / / / / / / / / / /</v>
          </cell>
          <cell r="H69">
            <v>0</v>
          </cell>
          <cell r="I69">
            <v>0.24</v>
          </cell>
          <cell r="J69">
            <v>5.81</v>
          </cell>
          <cell r="K69" t="str">
            <v>/ / / / / / / / / / /</v>
          </cell>
          <cell r="L69">
            <v>269.98</v>
          </cell>
          <cell r="M69">
            <v>35</v>
          </cell>
        </row>
        <row r="70">
          <cell r="B70">
            <v>36</v>
          </cell>
          <cell r="C70" t="str">
            <v>Electroencephalography</v>
          </cell>
          <cell r="D70" t="str">
            <v>EEG</v>
          </cell>
          <cell r="E70">
            <v>19425</v>
          </cell>
          <cell r="F70">
            <v>837.46</v>
          </cell>
          <cell r="G70" t="str">
            <v>/ / / / / / / / / / /</v>
          </cell>
          <cell r="H70">
            <v>0</v>
          </cell>
          <cell r="I70">
            <v>1.46</v>
          </cell>
          <cell r="J70">
            <v>35.97</v>
          </cell>
          <cell r="K70" t="str">
            <v>/ / / / / / / / / / /</v>
          </cell>
          <cell r="L70">
            <v>874.8900000000001</v>
          </cell>
          <cell r="M70">
            <v>36</v>
          </cell>
        </row>
        <row r="71">
          <cell r="B71">
            <v>37</v>
          </cell>
          <cell r="C71" t="str">
            <v>Physical Therapy</v>
          </cell>
          <cell r="D71" t="str">
            <v>PTH</v>
          </cell>
          <cell r="E71">
            <v>18870</v>
          </cell>
          <cell r="F71">
            <v>813.53</v>
          </cell>
          <cell r="G71" t="str">
            <v>/ / / / / / / / / / /</v>
          </cell>
          <cell r="H71">
            <v>0.01</v>
          </cell>
          <cell r="I71">
            <v>2.06</v>
          </cell>
          <cell r="J71">
            <v>50.75</v>
          </cell>
          <cell r="K71" t="str">
            <v>/ / / / / / / / / / /</v>
          </cell>
          <cell r="L71">
            <v>866.34999999999991</v>
          </cell>
          <cell r="M71">
            <v>37</v>
          </cell>
        </row>
        <row r="72">
          <cell r="B72">
            <v>38</v>
          </cell>
          <cell r="C72" t="str">
            <v>Occupational Therapy</v>
          </cell>
          <cell r="D72" t="str">
            <v>OTH</v>
          </cell>
          <cell r="E72">
            <v>36656</v>
          </cell>
          <cell r="F72">
            <v>1580.33</v>
          </cell>
          <cell r="G72" t="str">
            <v>/ / / / / / / / / / /</v>
          </cell>
          <cell r="H72">
            <v>0.03</v>
          </cell>
          <cell r="I72">
            <v>1.27</v>
          </cell>
          <cell r="J72">
            <v>31.3</v>
          </cell>
          <cell r="K72" t="str">
            <v>/ / / / / / / / / / /</v>
          </cell>
          <cell r="L72">
            <v>1612.9299999999998</v>
          </cell>
          <cell r="M72">
            <v>38</v>
          </cell>
        </row>
        <row r="73">
          <cell r="B73">
            <v>39</v>
          </cell>
          <cell r="C73" t="str">
            <v>Speech Language Pathology</v>
          </cell>
          <cell r="D73" t="str">
            <v>STH</v>
          </cell>
          <cell r="E73">
            <v>1484</v>
          </cell>
          <cell r="F73">
            <v>63.98</v>
          </cell>
          <cell r="G73" t="str">
            <v>/ / / / / / / / / / /</v>
          </cell>
          <cell r="H73">
            <v>0</v>
          </cell>
          <cell r="I73">
            <v>0.91</v>
          </cell>
          <cell r="J73">
            <v>22.52</v>
          </cell>
          <cell r="K73" t="str">
            <v>/ / / / / / / / / / /</v>
          </cell>
          <cell r="L73">
            <v>87.41</v>
          </cell>
          <cell r="M73">
            <v>39</v>
          </cell>
        </row>
        <row r="74">
          <cell r="B74">
            <v>40</v>
          </cell>
          <cell r="C74" t="str">
            <v>Recreational Therapy</v>
          </cell>
          <cell r="D74" t="str">
            <v>REC</v>
          </cell>
          <cell r="E74">
            <v>0</v>
          </cell>
          <cell r="F74">
            <v>0</v>
          </cell>
          <cell r="G74" t="str">
            <v>/ / / / / / / / / / /</v>
          </cell>
          <cell r="H74">
            <v>0</v>
          </cell>
          <cell r="I74">
            <v>0</v>
          </cell>
          <cell r="J74">
            <v>0</v>
          </cell>
          <cell r="K74" t="str">
            <v>/ / / / / / / / / / /</v>
          </cell>
          <cell r="L74">
            <v>0</v>
          </cell>
          <cell r="M74">
            <v>40</v>
          </cell>
        </row>
        <row r="75">
          <cell r="B75">
            <v>41</v>
          </cell>
          <cell r="C75" t="str">
            <v>Audiology</v>
          </cell>
          <cell r="D75" t="str">
            <v>AUD</v>
          </cell>
          <cell r="E75">
            <v>0</v>
          </cell>
          <cell r="F75">
            <v>0</v>
          </cell>
          <cell r="G75" t="str">
            <v>/ / / / / / / / / / /</v>
          </cell>
          <cell r="H75">
            <v>0</v>
          </cell>
          <cell r="I75">
            <v>0.18</v>
          </cell>
          <cell r="J75">
            <v>4.4000000000000004</v>
          </cell>
          <cell r="K75" t="str">
            <v>/ / / / / / / / / / /</v>
          </cell>
          <cell r="L75">
            <v>4.58</v>
          </cell>
          <cell r="M75">
            <v>41</v>
          </cell>
        </row>
        <row r="76">
          <cell r="B76">
            <v>42</v>
          </cell>
          <cell r="C76" t="str">
            <v>Other Physical Medicine</v>
          </cell>
          <cell r="D76" t="str">
            <v>OPM</v>
          </cell>
          <cell r="E76">
            <v>0</v>
          </cell>
          <cell r="F76">
            <v>0</v>
          </cell>
          <cell r="G76" t="str">
            <v>/ / / / / / / / / / /</v>
          </cell>
          <cell r="I76">
            <v>0</v>
          </cell>
          <cell r="J76">
            <v>0</v>
          </cell>
          <cell r="K76" t="str">
            <v>/ / / / / / / / / / /</v>
          </cell>
          <cell r="L76">
            <v>0</v>
          </cell>
          <cell r="M76">
            <v>42</v>
          </cell>
        </row>
        <row r="77">
          <cell r="B77">
            <v>43</v>
          </cell>
          <cell r="C77" t="str">
            <v>Renal Dialysis</v>
          </cell>
          <cell r="D77" t="str">
            <v>RDL</v>
          </cell>
          <cell r="E77">
            <v>8303</v>
          </cell>
          <cell r="F77">
            <v>357.96</v>
          </cell>
          <cell r="G77" t="str">
            <v>/ / / / / / / / / / /</v>
          </cell>
          <cell r="H77">
            <v>0.01</v>
          </cell>
          <cell r="I77">
            <v>1</v>
          </cell>
          <cell r="J77">
            <v>24.52</v>
          </cell>
          <cell r="K77">
            <v>1.5824790000000002</v>
          </cell>
          <cell r="L77">
            <v>385.07247899999993</v>
          </cell>
          <cell r="M77">
            <v>43</v>
          </cell>
        </row>
        <row r="78">
          <cell r="B78">
            <v>44</v>
          </cell>
          <cell r="C78" t="str">
            <v>Organ Acquisition</v>
          </cell>
          <cell r="D78" t="str">
            <v>OA</v>
          </cell>
          <cell r="E78">
            <v>0</v>
          </cell>
          <cell r="F78">
            <v>0</v>
          </cell>
          <cell r="G78" t="str">
            <v>/ / / / / / / / / / /</v>
          </cell>
          <cell r="H78">
            <v>0</v>
          </cell>
          <cell r="I78">
            <v>0.15</v>
          </cell>
          <cell r="J78">
            <v>3.62</v>
          </cell>
          <cell r="K78" t="str">
            <v>/ / / / / / / / / / /</v>
          </cell>
          <cell r="L78">
            <v>3.77</v>
          </cell>
          <cell r="M78">
            <v>44</v>
          </cell>
        </row>
        <row r="79">
          <cell r="B79">
            <v>45</v>
          </cell>
          <cell r="C79" t="str">
            <v>Leukopheresis</v>
          </cell>
          <cell r="D79" t="str">
            <v>LEU</v>
          </cell>
          <cell r="E79">
            <v>8801</v>
          </cell>
          <cell r="F79">
            <v>379.43</v>
          </cell>
          <cell r="G79" t="str">
            <v>/ / / / / / / / / / /</v>
          </cell>
          <cell r="H79">
            <v>0.01</v>
          </cell>
          <cell r="I79">
            <v>3.94</v>
          </cell>
          <cell r="J79">
            <v>97.12</v>
          </cell>
          <cell r="K79" t="str">
            <v>/ / / / / / / / / / /</v>
          </cell>
          <cell r="L79">
            <v>480.5</v>
          </cell>
          <cell r="M79">
            <v>45</v>
          </cell>
        </row>
        <row r="80">
          <cell r="B80">
            <v>46</v>
          </cell>
          <cell r="C80" t="str">
            <v>Hyperbaric Chamber</v>
          </cell>
          <cell r="D80" t="str">
            <v>HYP</v>
          </cell>
          <cell r="E80">
            <v>0</v>
          </cell>
          <cell r="F80">
            <v>0</v>
          </cell>
          <cell r="G80" t="str">
            <v>/ / / / / / / / / / /</v>
          </cell>
          <cell r="H80">
            <v>0</v>
          </cell>
          <cell r="I80">
            <v>0</v>
          </cell>
          <cell r="J80">
            <v>0</v>
          </cell>
          <cell r="K80">
            <v>0</v>
          </cell>
          <cell r="L80">
            <v>0</v>
          </cell>
          <cell r="M80">
            <v>46</v>
          </cell>
        </row>
        <row r="81">
          <cell r="B81">
            <v>47</v>
          </cell>
          <cell r="C81" t="str">
            <v>Free Standing Emergency</v>
          </cell>
          <cell r="D81" t="str">
            <v>FSE</v>
          </cell>
          <cell r="E81">
            <v>0</v>
          </cell>
          <cell r="F81">
            <v>0</v>
          </cell>
          <cell r="G81">
            <v>0</v>
          </cell>
          <cell r="H81">
            <v>0</v>
          </cell>
          <cell r="I81">
            <v>0</v>
          </cell>
          <cell r="J81">
            <v>0</v>
          </cell>
          <cell r="K81" t="str">
            <v>/ / / / / / / / / / /</v>
          </cell>
          <cell r="L81">
            <v>0</v>
          </cell>
          <cell r="M81">
            <v>47</v>
          </cell>
        </row>
        <row r="82">
          <cell r="B82">
            <v>48</v>
          </cell>
          <cell r="C82" t="str">
            <v>Magnetic Resonance Imaging</v>
          </cell>
          <cell r="D82" t="str">
            <v>MRI</v>
          </cell>
          <cell r="E82">
            <v>46150</v>
          </cell>
          <cell r="F82">
            <v>1989.64</v>
          </cell>
          <cell r="G82" t="str">
            <v>/ / / / / / / / / / /</v>
          </cell>
          <cell r="H82">
            <v>7.0000000000000007E-2</v>
          </cell>
          <cell r="I82">
            <v>3.14</v>
          </cell>
          <cell r="J82">
            <v>77.28</v>
          </cell>
          <cell r="K82">
            <v>1317.1728883333333</v>
          </cell>
          <cell r="L82">
            <v>3387.3028883333336</v>
          </cell>
          <cell r="M82">
            <v>48</v>
          </cell>
        </row>
        <row r="83">
          <cell r="B83">
            <v>49</v>
          </cell>
          <cell r="C83" t="str">
            <v>Lithotripsy</v>
          </cell>
          <cell r="D83" t="str">
            <v>LIT</v>
          </cell>
          <cell r="E83">
            <v>0</v>
          </cell>
          <cell r="F83">
            <v>0</v>
          </cell>
          <cell r="G83" t="str">
            <v>/ / / / / / / / / / /</v>
          </cell>
          <cell r="H83" t="str">
            <v>/ / / / / / / / / / /</v>
          </cell>
          <cell r="I83">
            <v>0</v>
          </cell>
          <cell r="J83">
            <v>0</v>
          </cell>
          <cell r="K83">
            <v>0</v>
          </cell>
          <cell r="L83">
            <v>0</v>
          </cell>
          <cell r="M83">
            <v>49</v>
          </cell>
        </row>
        <row r="84">
          <cell r="B84">
            <v>50</v>
          </cell>
          <cell r="C84" t="str">
            <v>Rehabilitation</v>
          </cell>
          <cell r="D84" t="str">
            <v>RHB</v>
          </cell>
          <cell r="E84">
            <v>12787</v>
          </cell>
          <cell r="F84">
            <v>551.28</v>
          </cell>
          <cell r="G84">
            <v>21.97</v>
          </cell>
          <cell r="H84">
            <v>0.04</v>
          </cell>
          <cell r="I84">
            <v>1.42</v>
          </cell>
          <cell r="J84">
            <v>35.04</v>
          </cell>
          <cell r="K84" t="str">
            <v>/ / / / / / / / / / /</v>
          </cell>
          <cell r="L84">
            <v>609.74999999999989</v>
          </cell>
          <cell r="M84">
            <v>50</v>
          </cell>
        </row>
        <row r="85">
          <cell r="B85">
            <v>51</v>
          </cell>
          <cell r="C85" t="str">
            <v>Observation</v>
          </cell>
          <cell r="D85" t="str">
            <v>OBV</v>
          </cell>
          <cell r="E85">
            <v>0</v>
          </cell>
          <cell r="F85">
            <v>0</v>
          </cell>
          <cell r="G85" t="str">
            <v>/ / / / / / / / / / /</v>
          </cell>
          <cell r="H85">
            <v>0</v>
          </cell>
          <cell r="I85">
            <v>0.65</v>
          </cell>
          <cell r="J85">
            <v>15.95</v>
          </cell>
          <cell r="K85" t="str">
            <v>/ / / / / / / / / / /</v>
          </cell>
          <cell r="L85">
            <v>16.599999999999998</v>
          </cell>
          <cell r="M85">
            <v>51</v>
          </cell>
        </row>
        <row r="86">
          <cell r="B86">
            <v>52</v>
          </cell>
          <cell r="C86" t="str">
            <v>Transurethal Microwave Thermotherapy</v>
          </cell>
          <cell r="D86" t="str">
            <v>TMT</v>
          </cell>
          <cell r="E86">
            <v>0</v>
          </cell>
          <cell r="F86">
            <v>0</v>
          </cell>
          <cell r="G86" t="str">
            <v>/ / / / / / / / / / /</v>
          </cell>
          <cell r="H86">
            <v>0</v>
          </cell>
          <cell r="I86">
            <v>0</v>
          </cell>
          <cell r="J86">
            <v>0</v>
          </cell>
          <cell r="K86">
            <v>0</v>
          </cell>
          <cell r="L86">
            <v>0</v>
          </cell>
          <cell r="M86">
            <v>52</v>
          </cell>
        </row>
        <row r="87">
          <cell r="B87">
            <v>53</v>
          </cell>
          <cell r="C87" t="str">
            <v>Oncology O/P Clinic</v>
          </cell>
          <cell r="D87" t="str">
            <v>OCL</v>
          </cell>
          <cell r="E87">
            <v>31045</v>
          </cell>
          <cell r="F87">
            <v>1338.42</v>
          </cell>
          <cell r="G87" t="str">
            <v>/ / / / / / / / / / /</v>
          </cell>
          <cell r="H87">
            <v>0.03</v>
          </cell>
          <cell r="I87">
            <v>2.64</v>
          </cell>
          <cell r="J87">
            <v>65.13</v>
          </cell>
          <cell r="K87" t="str">
            <v>/ / / / / / / / / / /</v>
          </cell>
          <cell r="L87">
            <v>1406.2200000000003</v>
          </cell>
          <cell r="M87">
            <v>53</v>
          </cell>
        </row>
        <row r="88">
          <cell r="B88">
            <v>54</v>
          </cell>
          <cell r="C88" t="str">
            <v>Transurethal Needle Ablation</v>
          </cell>
          <cell r="D88" t="str">
            <v>TNA</v>
          </cell>
          <cell r="E88">
            <v>0</v>
          </cell>
          <cell r="F88">
            <v>0</v>
          </cell>
          <cell r="G88" t="str">
            <v>/ / / / / / / / / / /</v>
          </cell>
          <cell r="H88">
            <v>0</v>
          </cell>
          <cell r="I88">
            <v>0</v>
          </cell>
          <cell r="J88">
            <v>0</v>
          </cell>
          <cell r="K88" t="str">
            <v>/ / / / / / / / / / /</v>
          </cell>
          <cell r="L88">
            <v>0</v>
          </cell>
          <cell r="M88">
            <v>54</v>
          </cell>
        </row>
        <row r="89">
          <cell r="B89">
            <v>55</v>
          </cell>
          <cell r="C89" t="str">
            <v>340B Clinic</v>
          </cell>
          <cell r="D89" t="str">
            <v>CL-340</v>
          </cell>
          <cell r="E89">
            <v>0</v>
          </cell>
          <cell r="F89">
            <v>0</v>
          </cell>
          <cell r="G89" t="str">
            <v>/ / / / / / / / / / /</v>
          </cell>
          <cell r="H89">
            <v>0</v>
          </cell>
          <cell r="I89">
            <v>0</v>
          </cell>
          <cell r="J89">
            <v>0</v>
          </cell>
          <cell r="K89" t="str">
            <v>/ / / / / / / / / / /</v>
          </cell>
          <cell r="L89">
            <v>0</v>
          </cell>
          <cell r="M89">
            <v>55</v>
          </cell>
        </row>
        <row r="90">
          <cell r="B90">
            <v>56</v>
          </cell>
          <cell r="C90" t="str">
            <v>340B Radiology - Therapeutic</v>
          </cell>
          <cell r="D90" t="str">
            <v>RAT-340</v>
          </cell>
          <cell r="E90">
            <v>0</v>
          </cell>
          <cell r="F90">
            <v>0</v>
          </cell>
          <cell r="G90" t="str">
            <v>/ / / / / / / / / / /</v>
          </cell>
          <cell r="H90">
            <v>0</v>
          </cell>
          <cell r="I90">
            <v>0</v>
          </cell>
          <cell r="J90">
            <v>0</v>
          </cell>
          <cell r="K90" t="str">
            <v>/ / / / / / / / / / /</v>
          </cell>
          <cell r="L90">
            <v>0</v>
          </cell>
          <cell r="M90">
            <v>56</v>
          </cell>
        </row>
        <row r="91">
          <cell r="B91">
            <v>57</v>
          </cell>
          <cell r="C91" t="str">
            <v>340B OR Clinic Services</v>
          </cell>
          <cell r="D91" t="str">
            <v>ORC-340</v>
          </cell>
          <cell r="E91">
            <v>0</v>
          </cell>
          <cell r="F91">
            <v>0</v>
          </cell>
          <cell r="G91" t="str">
            <v>/ / / / / / / / / / /</v>
          </cell>
          <cell r="H91">
            <v>0</v>
          </cell>
          <cell r="I91">
            <v>0</v>
          </cell>
          <cell r="J91">
            <v>0</v>
          </cell>
          <cell r="K91" t="str">
            <v>/ / / / / / / / / / /</v>
          </cell>
          <cell r="L91">
            <v>0</v>
          </cell>
          <cell r="M91">
            <v>57</v>
          </cell>
        </row>
        <row r="92">
          <cell r="B92">
            <v>58</v>
          </cell>
          <cell r="C92" t="str">
            <v>340B Laboratory Services</v>
          </cell>
          <cell r="D92" t="str">
            <v>LAB-340</v>
          </cell>
          <cell r="E92">
            <v>0</v>
          </cell>
          <cell r="F92">
            <v>0</v>
          </cell>
          <cell r="G92" t="str">
            <v>/ / / / / / / / / / /</v>
          </cell>
          <cell r="H92">
            <v>0</v>
          </cell>
          <cell r="I92">
            <v>0</v>
          </cell>
          <cell r="J92">
            <v>0</v>
          </cell>
          <cell r="K92" t="str">
            <v>/ / / / / / / / / / /</v>
          </cell>
          <cell r="L92">
            <v>0</v>
          </cell>
          <cell r="M92">
            <v>58</v>
          </cell>
        </row>
        <row r="93">
          <cell r="B93">
            <v>59</v>
          </cell>
          <cell r="C93" t="str">
            <v>340B Drugs</v>
          </cell>
          <cell r="D93" t="str">
            <v>CDS-340</v>
          </cell>
          <cell r="E93">
            <v>0</v>
          </cell>
          <cell r="F93">
            <v>0</v>
          </cell>
          <cell r="G93" t="str">
            <v>/ / / / / / / / / / /</v>
          </cell>
          <cell r="H93">
            <v>0</v>
          </cell>
          <cell r="I93">
            <v>0</v>
          </cell>
          <cell r="J93">
            <v>0</v>
          </cell>
          <cell r="K93" t="str">
            <v>/ / / / / / / / / / /</v>
          </cell>
          <cell r="L93">
            <v>0</v>
          </cell>
          <cell r="M93">
            <v>59</v>
          </cell>
        </row>
        <row r="95">
          <cell r="B95" t="str">
            <v>I</v>
          </cell>
          <cell r="C95" t="str">
            <v>Subtotal</v>
          </cell>
          <cell r="D95" t="str">
            <v>ABC</v>
          </cell>
          <cell r="E95">
            <v>3089849</v>
          </cell>
          <cell r="F95">
            <v>133210.71000000005</v>
          </cell>
          <cell r="G95">
            <v>964.54</v>
          </cell>
          <cell r="H95">
            <v>6.47</v>
          </cell>
          <cell r="I95">
            <v>199.13</v>
          </cell>
          <cell r="J95">
            <v>4906.8700000000008</v>
          </cell>
          <cell r="K95">
            <v>13781.384743871795</v>
          </cell>
          <cell r="L95">
            <v>153069.10474387184</v>
          </cell>
          <cell r="M95" t="str">
            <v>I</v>
          </cell>
        </row>
        <row r="97">
          <cell r="B97">
            <v>60</v>
          </cell>
          <cell r="C97" t="str">
            <v>Ambulance Services</v>
          </cell>
          <cell r="D97" t="str">
            <v>AMB</v>
          </cell>
          <cell r="E97">
            <v>0</v>
          </cell>
          <cell r="F97">
            <v>0</v>
          </cell>
          <cell r="G97" t="str">
            <v>/ / / / / / / / / / /</v>
          </cell>
          <cell r="H97" t="str">
            <v>/ / / / / / / / / / /</v>
          </cell>
          <cell r="I97" t="str">
            <v>/ / / / / / / / / / / /</v>
          </cell>
          <cell r="J97" t="str">
            <v>/ / / / / / / / / / / /</v>
          </cell>
          <cell r="K97" t="str">
            <v>/ / / / / / / / / / /</v>
          </cell>
          <cell r="L97">
            <v>0</v>
          </cell>
          <cell r="M97">
            <v>60</v>
          </cell>
        </row>
        <row r="98">
          <cell r="B98">
            <v>61</v>
          </cell>
          <cell r="C98" t="str">
            <v>Parking</v>
          </cell>
          <cell r="D98" t="str">
            <v>PAR</v>
          </cell>
          <cell r="E98">
            <v>0</v>
          </cell>
          <cell r="F98">
            <v>0</v>
          </cell>
          <cell r="G98" t="str">
            <v>/ / / / / / / / / / /</v>
          </cell>
          <cell r="H98" t="str">
            <v>/ / / / / / / / / / /</v>
          </cell>
          <cell r="I98" t="str">
            <v>/ / / / / / / / / / / /</v>
          </cell>
          <cell r="J98" t="str">
            <v>/ / / / / / / / / / / /</v>
          </cell>
          <cell r="K98" t="str">
            <v>/ / / / / / / / / / /</v>
          </cell>
          <cell r="L98">
            <v>0</v>
          </cell>
          <cell r="M98">
            <v>61</v>
          </cell>
        </row>
        <row r="99">
          <cell r="B99">
            <v>62</v>
          </cell>
          <cell r="C99" t="str">
            <v>Doctor's Private Office Rent</v>
          </cell>
          <cell r="D99" t="str">
            <v>DPO</v>
          </cell>
          <cell r="E99">
            <v>0</v>
          </cell>
          <cell r="F99">
            <v>0</v>
          </cell>
          <cell r="G99" t="str">
            <v>/ / / / / / / / / / /</v>
          </cell>
          <cell r="H99" t="str">
            <v>/ / / / / / / / / / /</v>
          </cell>
          <cell r="I99" t="str">
            <v>/ / / / / / / / / / / /</v>
          </cell>
          <cell r="J99" t="str">
            <v>/ / / / / / / / / / / /</v>
          </cell>
          <cell r="K99" t="str">
            <v>/ / / / / / / / / / /</v>
          </cell>
          <cell r="L99">
            <v>0</v>
          </cell>
          <cell r="M99">
            <v>62</v>
          </cell>
        </row>
        <row r="100">
          <cell r="B100">
            <v>63</v>
          </cell>
          <cell r="C100" t="str">
            <v>Office &amp; Other Rental</v>
          </cell>
          <cell r="D100" t="str">
            <v>OOR</v>
          </cell>
          <cell r="E100">
            <v>0</v>
          </cell>
          <cell r="F100">
            <v>0</v>
          </cell>
          <cell r="G100" t="str">
            <v>/ / / / / / / / / / /</v>
          </cell>
          <cell r="H100" t="str">
            <v>/ / / / / / / / / / /</v>
          </cell>
          <cell r="I100" t="str">
            <v>/ / / / / / / / / / / /</v>
          </cell>
          <cell r="J100" t="str">
            <v>/ / / / / / / / / / / /</v>
          </cell>
          <cell r="K100" t="str">
            <v>/ / / / / / / / / / /</v>
          </cell>
          <cell r="L100">
            <v>0</v>
          </cell>
          <cell r="M100">
            <v>63</v>
          </cell>
        </row>
        <row r="101">
          <cell r="B101">
            <v>64</v>
          </cell>
          <cell r="C101" t="str">
            <v>Retail Operations</v>
          </cell>
          <cell r="D101" t="str">
            <v>REO</v>
          </cell>
          <cell r="E101">
            <v>0</v>
          </cell>
          <cell r="F101">
            <v>0</v>
          </cell>
          <cell r="G101" t="str">
            <v>/ / / / / / / / / / /</v>
          </cell>
          <cell r="H101" t="str">
            <v>/ / / / / / / / / / /</v>
          </cell>
          <cell r="I101" t="str">
            <v>/ / / / / / / / / / / /</v>
          </cell>
          <cell r="J101" t="str">
            <v>/ / / / / / / / / / / /</v>
          </cell>
          <cell r="K101" t="str">
            <v>/ / / / / / / / / / /</v>
          </cell>
          <cell r="L101">
            <v>0</v>
          </cell>
          <cell r="M101">
            <v>64</v>
          </cell>
        </row>
        <row r="102">
          <cell r="B102">
            <v>65</v>
          </cell>
          <cell r="C102" t="str">
            <v>Patients Telephones</v>
          </cell>
          <cell r="D102" t="str">
            <v>PTE</v>
          </cell>
          <cell r="E102">
            <v>0</v>
          </cell>
          <cell r="F102">
            <v>0</v>
          </cell>
          <cell r="G102" t="str">
            <v>/ / / / / / / / / / /</v>
          </cell>
          <cell r="H102" t="str">
            <v>/ / / / / / / / / / /</v>
          </cell>
          <cell r="I102" t="str">
            <v>/ / / / / / / / / / / /</v>
          </cell>
          <cell r="J102" t="str">
            <v>/ / / / / / / / / / / /</v>
          </cell>
          <cell r="K102" t="str">
            <v>/ / / / / / / / / / /</v>
          </cell>
          <cell r="L102">
            <v>0</v>
          </cell>
          <cell r="M102">
            <v>65</v>
          </cell>
        </row>
        <row r="103">
          <cell r="B103">
            <v>66</v>
          </cell>
          <cell r="C103" t="str">
            <v>Cafeteria</v>
          </cell>
          <cell r="D103" t="str">
            <v>CAF</v>
          </cell>
          <cell r="E103">
            <v>0</v>
          </cell>
          <cell r="F103">
            <v>0</v>
          </cell>
          <cell r="G103" t="str">
            <v>/ / / / / / / / / / /</v>
          </cell>
          <cell r="H103" t="str">
            <v>/ / / / / / / / / / /</v>
          </cell>
          <cell r="I103" t="str">
            <v>/ / / / / / / / / / / /</v>
          </cell>
          <cell r="J103" t="str">
            <v>/ / / / / / / / / / / /</v>
          </cell>
          <cell r="K103" t="str">
            <v>/ / / / / / / / / / /</v>
          </cell>
          <cell r="L103">
            <v>0</v>
          </cell>
          <cell r="M103">
            <v>66</v>
          </cell>
        </row>
        <row r="104">
          <cell r="B104">
            <v>67</v>
          </cell>
          <cell r="C104" t="str">
            <v>Day Care Recreation Areas</v>
          </cell>
          <cell r="D104" t="str">
            <v>DEB</v>
          </cell>
          <cell r="E104">
            <v>0</v>
          </cell>
          <cell r="F104">
            <v>0</v>
          </cell>
          <cell r="G104" t="str">
            <v>/ / / / / / / / / / /</v>
          </cell>
          <cell r="H104" t="str">
            <v>/ / / / / / / / / / /</v>
          </cell>
          <cell r="I104" t="str">
            <v>/ / / / / / / / / / / /</v>
          </cell>
          <cell r="J104" t="str">
            <v>/ / / / / / / / / / / /</v>
          </cell>
          <cell r="K104" t="str">
            <v>/ / / / / / / / / / /</v>
          </cell>
          <cell r="L104">
            <v>0</v>
          </cell>
          <cell r="M104">
            <v>67</v>
          </cell>
        </row>
        <row r="105">
          <cell r="B105">
            <v>68</v>
          </cell>
          <cell r="C105" t="str">
            <v>Housing</v>
          </cell>
          <cell r="D105" t="str">
            <v>HOU</v>
          </cell>
          <cell r="E105">
            <v>0</v>
          </cell>
          <cell r="F105">
            <v>0</v>
          </cell>
          <cell r="G105" t="str">
            <v>/ / / / / / / / / / /</v>
          </cell>
          <cell r="H105" t="str">
            <v>/ / / / / / / / / / /</v>
          </cell>
          <cell r="I105" t="str">
            <v>/ / / / / / / / / / / /</v>
          </cell>
          <cell r="J105" t="str">
            <v>/ / / / / / / / / / / /</v>
          </cell>
          <cell r="K105" t="str">
            <v>/ / / / / / / / / / /</v>
          </cell>
          <cell r="L105">
            <v>0</v>
          </cell>
          <cell r="M105">
            <v>68</v>
          </cell>
        </row>
        <row r="106">
          <cell r="B106">
            <v>69</v>
          </cell>
          <cell r="C106" t="str">
            <v>Research</v>
          </cell>
          <cell r="D106" t="str">
            <v>REG</v>
          </cell>
          <cell r="E106">
            <v>0</v>
          </cell>
          <cell r="F106">
            <v>0</v>
          </cell>
          <cell r="G106" t="str">
            <v>/ / / / / / / / / / /</v>
          </cell>
          <cell r="H106" t="str">
            <v>/ / / / / / / / / / /</v>
          </cell>
          <cell r="I106" t="str">
            <v>/ / / / / / / / / / / /</v>
          </cell>
          <cell r="J106" t="str">
            <v>/ / / / / / / / / / / /</v>
          </cell>
          <cell r="K106" t="str">
            <v>/ / / / / / / / / / /</v>
          </cell>
          <cell r="L106">
            <v>0</v>
          </cell>
          <cell r="M106">
            <v>69</v>
          </cell>
        </row>
        <row r="107">
          <cell r="B107">
            <v>70</v>
          </cell>
          <cell r="C107" t="str">
            <v>Nursing Education</v>
          </cell>
          <cell r="D107" t="str">
            <v>RNS</v>
          </cell>
          <cell r="E107">
            <v>0</v>
          </cell>
          <cell r="F107">
            <v>0</v>
          </cell>
          <cell r="G107" t="str">
            <v>/ / / / / / / / / / /</v>
          </cell>
          <cell r="H107" t="str">
            <v>/ / / / / / / / / / /</v>
          </cell>
          <cell r="I107" t="str">
            <v>/ / / / / / / / / / / /</v>
          </cell>
          <cell r="J107" t="str">
            <v>/ / / / / / / / / / / /</v>
          </cell>
          <cell r="K107" t="str">
            <v>/ / / / / / / / / / /</v>
          </cell>
          <cell r="L107">
            <v>0</v>
          </cell>
          <cell r="M107">
            <v>70</v>
          </cell>
        </row>
        <row r="108">
          <cell r="B108">
            <v>71</v>
          </cell>
          <cell r="C108" t="str">
            <v>Other Health Profession Education</v>
          </cell>
          <cell r="D108" t="str">
            <v>OHE</v>
          </cell>
          <cell r="E108">
            <v>0</v>
          </cell>
          <cell r="F108">
            <v>0</v>
          </cell>
          <cell r="G108" t="str">
            <v>/ / / / / / / / / / /</v>
          </cell>
          <cell r="H108" t="str">
            <v>/ / / / / / / / / / /</v>
          </cell>
          <cell r="I108" t="str">
            <v>/ / / / / / / / / / / /</v>
          </cell>
          <cell r="J108" t="str">
            <v>/ / / / / / / / / / / /</v>
          </cell>
          <cell r="K108" t="str">
            <v>/ / / / / / / / / / /</v>
          </cell>
          <cell r="L108">
            <v>0</v>
          </cell>
          <cell r="M108">
            <v>71</v>
          </cell>
        </row>
        <row r="109">
          <cell r="B109">
            <v>72</v>
          </cell>
          <cell r="C109" t="str">
            <v>Community Health Education</v>
          </cell>
          <cell r="D109" t="str">
            <v>CHE</v>
          </cell>
          <cell r="E109">
            <v>0</v>
          </cell>
          <cell r="F109">
            <v>0</v>
          </cell>
          <cell r="G109" t="str">
            <v>/ / / / / / / / / / /</v>
          </cell>
          <cell r="H109" t="str">
            <v>/ / / / / / / / / / /</v>
          </cell>
          <cell r="I109" t="str">
            <v>/ / / / / / / / / / / /</v>
          </cell>
          <cell r="J109" t="str">
            <v>/ / / / / / / / / / / /</v>
          </cell>
          <cell r="K109" t="str">
            <v>/ / / / / / / / / / /</v>
          </cell>
          <cell r="L109">
            <v>0</v>
          </cell>
          <cell r="M109">
            <v>72</v>
          </cell>
        </row>
        <row r="110">
          <cell r="B110">
            <v>73</v>
          </cell>
          <cell r="C110" t="str">
            <v>Post Graduate Medical Ed</v>
          </cell>
          <cell r="D110" t="str">
            <v>PME</v>
          </cell>
          <cell r="E110">
            <v>0</v>
          </cell>
          <cell r="F110">
            <v>0</v>
          </cell>
          <cell r="G110" t="str">
            <v>/ / / / / / / / / / /</v>
          </cell>
          <cell r="H110" t="str">
            <v>/ / / / / / / / / / /</v>
          </cell>
          <cell r="I110" t="str">
            <v>/ / / / / / / / / / / /</v>
          </cell>
          <cell r="J110" t="str">
            <v>/ / / / / / / / / / / /</v>
          </cell>
          <cell r="K110" t="str">
            <v>/ / / / / / / / / / /</v>
          </cell>
          <cell r="L110">
            <v>0</v>
          </cell>
          <cell r="M110">
            <v>73</v>
          </cell>
        </row>
        <row r="111">
          <cell r="B111">
            <v>74</v>
          </cell>
          <cell r="C111" t="str">
            <v>Freestanding Clinic Services</v>
          </cell>
          <cell r="D111" t="str">
            <v>FSC1</v>
          </cell>
          <cell r="E111">
            <v>0</v>
          </cell>
          <cell r="F111">
            <v>0</v>
          </cell>
          <cell r="G111" t="str">
            <v>/ / / / / / / / / / /</v>
          </cell>
          <cell r="H111" t="str">
            <v>/ / / / / / / / / / /</v>
          </cell>
          <cell r="I111" t="str">
            <v>/ / / / / / / / / / / /</v>
          </cell>
          <cell r="J111" t="str">
            <v>/ / / / / / / / / / / /</v>
          </cell>
          <cell r="K111" t="str">
            <v>/ / / / / / / / / / /</v>
          </cell>
          <cell r="L111">
            <v>0</v>
          </cell>
          <cell r="M111">
            <v>74</v>
          </cell>
        </row>
        <row r="112">
          <cell r="B112">
            <v>75</v>
          </cell>
          <cell r="C112" t="str">
            <v>Home Health Services</v>
          </cell>
          <cell r="D112" t="str">
            <v>HHC</v>
          </cell>
          <cell r="E112">
            <v>0</v>
          </cell>
          <cell r="F112">
            <v>0</v>
          </cell>
          <cell r="G112" t="str">
            <v>/ / / / / / / / / / /</v>
          </cell>
          <cell r="H112" t="str">
            <v>/ / / / / / / / / / /</v>
          </cell>
          <cell r="I112" t="str">
            <v>/ / / / / / / / / / / /</v>
          </cell>
          <cell r="J112" t="str">
            <v>/ / / / / / / / / / / /</v>
          </cell>
          <cell r="K112" t="str">
            <v>/ / / / / / / / / / /</v>
          </cell>
          <cell r="L112">
            <v>0</v>
          </cell>
          <cell r="M112">
            <v>75</v>
          </cell>
        </row>
        <row r="113">
          <cell r="B113">
            <v>76</v>
          </cell>
          <cell r="C113" t="str">
            <v>Outpatient Renal Dialysis</v>
          </cell>
          <cell r="D113" t="str">
            <v>ORD</v>
          </cell>
          <cell r="E113">
            <v>0</v>
          </cell>
          <cell r="F113">
            <v>0</v>
          </cell>
          <cell r="G113" t="str">
            <v>/ / / / / / / / / / /</v>
          </cell>
          <cell r="H113" t="str">
            <v>/ / / / / / / / / / /</v>
          </cell>
          <cell r="I113" t="str">
            <v>/ / / / / / / / / / / /</v>
          </cell>
          <cell r="J113" t="str">
            <v>/ / / / / / / / / / / /</v>
          </cell>
          <cell r="K113" t="str">
            <v>/ / / / / / / / / / /</v>
          </cell>
          <cell r="L113">
            <v>0</v>
          </cell>
          <cell r="M113">
            <v>76</v>
          </cell>
        </row>
        <row r="114">
          <cell r="B114">
            <v>77</v>
          </cell>
          <cell r="C114" t="str">
            <v>Skilled Nursing Care</v>
          </cell>
          <cell r="D114" t="str">
            <v>ECF</v>
          </cell>
          <cell r="E114">
            <v>0</v>
          </cell>
          <cell r="F114">
            <v>0</v>
          </cell>
          <cell r="G114" t="str">
            <v>/ / / / / / / / / / /</v>
          </cell>
          <cell r="H114" t="str">
            <v>/ / / / / / / / / / /</v>
          </cell>
          <cell r="I114" t="str">
            <v>/ / / / / / / / / / / /</v>
          </cell>
          <cell r="J114" t="str">
            <v>/ / / / / / / / / / / /</v>
          </cell>
          <cell r="K114" t="str">
            <v>/ / / / / / / / / / /</v>
          </cell>
          <cell r="L114">
            <v>0</v>
          </cell>
          <cell r="M114">
            <v>77</v>
          </cell>
        </row>
        <row r="115">
          <cell r="B115">
            <v>78</v>
          </cell>
          <cell r="C115" t="str">
            <v>Laboratory Non-Patient</v>
          </cell>
          <cell r="D115" t="str">
            <v>ULB</v>
          </cell>
          <cell r="E115">
            <v>0</v>
          </cell>
          <cell r="F115">
            <v>0</v>
          </cell>
          <cell r="G115" t="str">
            <v>/ / / / / / / / / / /</v>
          </cell>
          <cell r="H115" t="str">
            <v>/ / / / / / / / / / /</v>
          </cell>
          <cell r="I115" t="str">
            <v>/ / / / / / / / / / / /</v>
          </cell>
          <cell r="J115" t="str">
            <v>/ / / / / / / / / / / /</v>
          </cell>
          <cell r="K115" t="str">
            <v>/ / / / / / / / / / /</v>
          </cell>
          <cell r="L115">
            <v>0</v>
          </cell>
          <cell r="M115">
            <v>78</v>
          </cell>
        </row>
        <row r="116">
          <cell r="B116">
            <v>79</v>
          </cell>
          <cell r="C116" t="str">
            <v>Physicians Part B Services</v>
          </cell>
          <cell r="D116" t="str">
            <v>UPB</v>
          </cell>
          <cell r="E116">
            <v>0</v>
          </cell>
          <cell r="F116">
            <v>0</v>
          </cell>
          <cell r="G116" t="str">
            <v>/ / / / / / / / / / /</v>
          </cell>
          <cell r="H116" t="str">
            <v>/ / / / / / / / / / /</v>
          </cell>
          <cell r="I116" t="str">
            <v>/ / / / / / / / / / / /</v>
          </cell>
          <cell r="J116" t="str">
            <v>/ / / / / / / / / / / /</v>
          </cell>
          <cell r="K116" t="str">
            <v>/ / / / / / / / / / /</v>
          </cell>
          <cell r="L116">
            <v>0</v>
          </cell>
          <cell r="M116">
            <v>79</v>
          </cell>
        </row>
        <row r="117">
          <cell r="B117">
            <v>80</v>
          </cell>
          <cell r="C117" t="str">
            <v>Certified Nurse Anesthetists</v>
          </cell>
          <cell r="D117" t="str">
            <v>CNA</v>
          </cell>
          <cell r="E117">
            <v>0</v>
          </cell>
          <cell r="F117">
            <v>0</v>
          </cell>
          <cell r="G117" t="str">
            <v>/ / / / / / / / / / /</v>
          </cell>
          <cell r="H117" t="str">
            <v>/ / / / / / / / / / /</v>
          </cell>
          <cell r="I117" t="str">
            <v>/ / / / / / / / / / / /</v>
          </cell>
          <cell r="J117" t="str">
            <v>/ / / / / / / / / / / /</v>
          </cell>
          <cell r="K117" t="str">
            <v>/ / / / / / / / / / /</v>
          </cell>
          <cell r="L117">
            <v>0</v>
          </cell>
          <cell r="M117">
            <v>80</v>
          </cell>
        </row>
        <row r="118">
          <cell r="B118">
            <v>81</v>
          </cell>
          <cell r="C118" t="str">
            <v>Physician Support Services</v>
          </cell>
          <cell r="D118" t="str">
            <v>PSS</v>
          </cell>
          <cell r="E118">
            <v>0</v>
          </cell>
          <cell r="F118">
            <v>0</v>
          </cell>
          <cell r="G118" t="str">
            <v>/ / / / / / / / / / /</v>
          </cell>
          <cell r="H118" t="str">
            <v>/ / / / / / / / / / /</v>
          </cell>
          <cell r="I118" t="str">
            <v>/ / / / / / / / / / / /</v>
          </cell>
          <cell r="J118" t="str">
            <v>/ / / / / / / / / / / /</v>
          </cell>
          <cell r="K118" t="str">
            <v>/ / / / / / / / / / /</v>
          </cell>
          <cell r="L118">
            <v>0</v>
          </cell>
          <cell r="M118">
            <v>81</v>
          </cell>
        </row>
        <row r="119">
          <cell r="B119">
            <v>82</v>
          </cell>
          <cell r="C119" t="str">
            <v>TBD</v>
          </cell>
          <cell r="D119" t="str">
            <v>TBA2</v>
          </cell>
          <cell r="E119">
            <v>0</v>
          </cell>
          <cell r="F119">
            <v>0</v>
          </cell>
          <cell r="G119" t="str">
            <v>/ / / / / / / / / / /</v>
          </cell>
          <cell r="H119" t="str">
            <v>/ / / / / / / / / / /</v>
          </cell>
          <cell r="I119" t="str">
            <v>/ / / / / / / / / / / /</v>
          </cell>
          <cell r="J119" t="str">
            <v>/ / / / / / / / / / / /</v>
          </cell>
          <cell r="K119" t="str">
            <v>/ / / / / / / / / / /</v>
          </cell>
          <cell r="L119">
            <v>0</v>
          </cell>
          <cell r="M119">
            <v>82</v>
          </cell>
        </row>
        <row r="120">
          <cell r="B120">
            <v>83</v>
          </cell>
          <cell r="C120" t="str">
            <v>TBD</v>
          </cell>
          <cell r="D120" t="str">
            <v>TBA3</v>
          </cell>
          <cell r="E120">
            <v>0</v>
          </cell>
          <cell r="F120">
            <v>0</v>
          </cell>
          <cell r="G120" t="str">
            <v>/ / / / / / / / / / /</v>
          </cell>
          <cell r="H120" t="str">
            <v>/ / / / / / / / / / /</v>
          </cell>
          <cell r="I120" t="str">
            <v>/ / / / / / / / / / / /</v>
          </cell>
          <cell r="J120" t="str">
            <v>/ / / / / / / / / / / /</v>
          </cell>
          <cell r="K120" t="str">
            <v>/ / / / / / / / / / /</v>
          </cell>
          <cell r="L120">
            <v>0</v>
          </cell>
          <cell r="M120">
            <v>83</v>
          </cell>
        </row>
        <row r="121">
          <cell r="B121">
            <v>84</v>
          </cell>
          <cell r="C121" t="str">
            <v>TBD</v>
          </cell>
          <cell r="D121" t="str">
            <v>TBA4</v>
          </cell>
          <cell r="E121">
            <v>0</v>
          </cell>
          <cell r="F121">
            <v>0</v>
          </cell>
          <cell r="G121" t="str">
            <v>/ / / / / / / / / / /</v>
          </cell>
          <cell r="H121" t="str">
            <v>/ / / / / / / / / / /</v>
          </cell>
          <cell r="I121" t="str">
            <v>/ / / / / / / / / / / /</v>
          </cell>
          <cell r="J121" t="str">
            <v>/ / / / / / / / / / / /</v>
          </cell>
          <cell r="K121" t="str">
            <v>/ / / / / / / / / / /</v>
          </cell>
          <cell r="L121">
            <v>0</v>
          </cell>
          <cell r="M121">
            <v>84</v>
          </cell>
        </row>
        <row r="122">
          <cell r="B122">
            <v>85</v>
          </cell>
          <cell r="C122" t="str">
            <v>TBD</v>
          </cell>
          <cell r="D122" t="str">
            <v>TBA5</v>
          </cell>
          <cell r="E122">
            <v>0</v>
          </cell>
          <cell r="F122">
            <v>0</v>
          </cell>
          <cell r="G122" t="str">
            <v>/ / / / / / / / / / /</v>
          </cell>
          <cell r="H122" t="str">
            <v>/ / / / / / / / / / /</v>
          </cell>
          <cell r="I122" t="str">
            <v>/ / / / / / / / / / / /</v>
          </cell>
          <cell r="J122" t="str">
            <v>/ / / / / / / / / / / /</v>
          </cell>
          <cell r="K122" t="str">
            <v>/ / / / / / / / / / /</v>
          </cell>
          <cell r="L122">
            <v>0</v>
          </cell>
          <cell r="M122">
            <v>85</v>
          </cell>
        </row>
        <row r="123">
          <cell r="B123">
            <v>86</v>
          </cell>
          <cell r="C123" t="str">
            <v>TBD</v>
          </cell>
          <cell r="D123" t="str">
            <v>TBA6</v>
          </cell>
          <cell r="E123">
            <v>0</v>
          </cell>
          <cell r="F123">
            <v>0</v>
          </cell>
          <cell r="G123" t="str">
            <v>/ / / / / / / / / / /</v>
          </cell>
          <cell r="H123" t="str">
            <v>/ / / / / / / / / / /</v>
          </cell>
          <cell r="I123" t="str">
            <v>/ / / / / / / / / / / /</v>
          </cell>
          <cell r="J123" t="str">
            <v>/ / / / / / / / / / / /</v>
          </cell>
          <cell r="K123" t="str">
            <v>/ / / / / / / / / / /</v>
          </cell>
          <cell r="L123">
            <v>0</v>
          </cell>
          <cell r="M123">
            <v>86</v>
          </cell>
        </row>
        <row r="124">
          <cell r="B124">
            <v>87</v>
          </cell>
          <cell r="C124" t="str">
            <v>TBD</v>
          </cell>
          <cell r="D124" t="str">
            <v>TBA7</v>
          </cell>
          <cell r="E124">
            <v>0</v>
          </cell>
          <cell r="F124">
            <v>0</v>
          </cell>
          <cell r="G124" t="str">
            <v>/ / / / / / / / / / /</v>
          </cell>
          <cell r="H124" t="str">
            <v>/ / / / / / / / / / /</v>
          </cell>
          <cell r="I124" t="str">
            <v>/ / / / / / / / / / / /</v>
          </cell>
          <cell r="J124" t="str">
            <v>/ / / / / / / / / / / /</v>
          </cell>
          <cell r="K124" t="str">
            <v>/ / / / / / / / / / /</v>
          </cell>
          <cell r="L124">
            <v>0</v>
          </cell>
          <cell r="M124">
            <v>87</v>
          </cell>
        </row>
        <row r="125">
          <cell r="B125">
            <v>88</v>
          </cell>
          <cell r="C125" t="str">
            <v>TBD</v>
          </cell>
          <cell r="D125" t="str">
            <v>TBA8</v>
          </cell>
          <cell r="E125">
            <v>0</v>
          </cell>
          <cell r="F125">
            <v>0</v>
          </cell>
          <cell r="G125" t="str">
            <v>/ / / / / / / / / / /</v>
          </cell>
          <cell r="H125" t="str">
            <v>/ / / / / / / / / / /</v>
          </cell>
          <cell r="I125" t="str">
            <v>/ / / / / / / / / / / /</v>
          </cell>
          <cell r="J125" t="str">
            <v>/ / / / / / / / / / / /</v>
          </cell>
          <cell r="K125" t="str">
            <v>/ / / / / / / / / / /</v>
          </cell>
          <cell r="L125">
            <v>0</v>
          </cell>
          <cell r="M125">
            <v>88</v>
          </cell>
        </row>
        <row r="127">
          <cell r="B127" t="str">
            <v>II</v>
          </cell>
          <cell r="C127" t="str">
            <v>TOTAL DISTRIBUTED</v>
          </cell>
          <cell r="D127" t="str">
            <v>XYZ</v>
          </cell>
          <cell r="E127">
            <v>3089849</v>
          </cell>
          <cell r="F127">
            <v>133210.71000000005</v>
          </cell>
          <cell r="G127">
            <v>964.54</v>
          </cell>
          <cell r="H127">
            <v>6.47</v>
          </cell>
          <cell r="I127">
            <v>199.13</v>
          </cell>
          <cell r="J127">
            <v>4906.8700000000008</v>
          </cell>
          <cell r="K127">
            <v>13781.384743871795</v>
          </cell>
          <cell r="L127">
            <v>153069.10474387184</v>
          </cell>
          <cell r="M127" t="str">
            <v>II</v>
          </cell>
        </row>
      </sheetData>
      <sheetData sheetId="58"/>
      <sheetData sheetId="59"/>
      <sheetData sheetId="60"/>
      <sheetData sheetId="61">
        <row r="1">
          <cell r="C1">
            <v>0</v>
          </cell>
          <cell r="P1" t="str">
            <v>M</v>
          </cell>
          <cell r="AD1" t="str">
            <v>MA</v>
          </cell>
        </row>
        <row r="2">
          <cell r="C2" t="str">
            <v>REVENUE CENTER RATE SUMMARY</v>
          </cell>
          <cell r="R2" t="str">
            <v>REVENUE CENTER RATE SUMMARY</v>
          </cell>
        </row>
        <row r="4">
          <cell r="D4" t="str">
            <v>INSTITUTION NAME:</v>
          </cell>
          <cell r="F4" t="str">
            <v>The Johns Hopkins Hospital</v>
          </cell>
          <cell r="M4" t="str">
            <v>FISCAL YEAR</v>
          </cell>
          <cell r="O4">
            <v>42551</v>
          </cell>
          <cell r="S4" t="str">
            <v>INSTITUTION NAME:</v>
          </cell>
          <cell r="U4" t="str">
            <v>The Johns Hopkins Hospital</v>
          </cell>
          <cell r="AA4" t="str">
            <v>FISCAL YEAR</v>
          </cell>
          <cell r="AC4">
            <v>42551</v>
          </cell>
        </row>
        <row r="5">
          <cell r="D5" t="str">
            <v>INSTITUTION NUMBER:</v>
          </cell>
          <cell r="F5" t="str">
            <v>21-0009</v>
          </cell>
          <cell r="S5" t="str">
            <v>INSTITUTION NUMBER:</v>
          </cell>
          <cell r="U5" t="str">
            <v>21-0009</v>
          </cell>
        </row>
        <row r="7">
          <cell r="F7" t="str">
            <v>UNITS</v>
          </cell>
          <cell r="H7" t="str">
            <v>PAT CARE</v>
          </cell>
          <cell r="I7" t="str">
            <v>OTHER</v>
          </cell>
          <cell r="K7" t="str">
            <v>PHYSICIAN</v>
          </cell>
          <cell r="L7" t="str">
            <v>RESIDENT</v>
          </cell>
          <cell r="N7" t="str">
            <v>-------- C F A --------</v>
          </cell>
          <cell r="U7" t="str">
            <v>-------- O F C --------</v>
          </cell>
          <cell r="X7" t="str">
            <v>PAYOR</v>
          </cell>
          <cell r="AC7" t="str">
            <v>ADJUST</v>
          </cell>
        </row>
        <row r="8">
          <cell r="F8" t="str">
            <v>OF</v>
          </cell>
          <cell r="G8" t="str">
            <v>DIRECT</v>
          </cell>
          <cell r="H8" t="str">
            <v>OVERHEAD</v>
          </cell>
          <cell r="I8" t="str">
            <v>OVERHEAD</v>
          </cell>
          <cell r="J8" t="str">
            <v>N/A</v>
          </cell>
          <cell r="K8" t="str">
            <v>SUPPORT</v>
          </cell>
          <cell r="L8" t="str">
            <v>INTERN</v>
          </cell>
          <cell r="M8" t="str">
            <v>LEVEL</v>
          </cell>
          <cell r="N8" t="str">
            <v>BLDG &amp; GENRL</v>
          </cell>
          <cell r="O8" t="str">
            <v>DEPART-</v>
          </cell>
          <cell r="P8" t="str">
            <v>LEVEL</v>
          </cell>
          <cell r="W8" t="str">
            <v>LEVEL</v>
          </cell>
          <cell r="X8" t="str">
            <v>DIFFER-</v>
          </cell>
          <cell r="Y8" t="str">
            <v>LEVEL</v>
          </cell>
          <cell r="Z8" t="str">
            <v>CROSS</v>
          </cell>
          <cell r="AA8" t="str">
            <v>MISC</v>
          </cell>
          <cell r="AB8" t="str">
            <v>HSCRC</v>
          </cell>
          <cell r="AC8" t="str">
            <v>LEVEL</v>
          </cell>
          <cell r="AD8" t="str">
            <v>AVERAGE</v>
          </cell>
        </row>
        <row r="9">
          <cell r="F9" t="str">
            <v>MEASURE</v>
          </cell>
          <cell r="G9" t="str">
            <v>EXPENSES</v>
          </cell>
          <cell r="H9" t="str">
            <v>EXPENSES</v>
          </cell>
          <cell r="I9" t="str">
            <v>EXPENSES</v>
          </cell>
          <cell r="K9" t="str">
            <v>EXPENSES</v>
          </cell>
          <cell r="L9" t="str">
            <v>EXPENSES</v>
          </cell>
          <cell r="M9" t="str">
            <v>I</v>
          </cell>
          <cell r="N9" t="str">
            <v>EQUIPMENT</v>
          </cell>
          <cell r="O9" t="str">
            <v>MENTAL</v>
          </cell>
          <cell r="P9" t="str">
            <v>II</v>
          </cell>
          <cell r="U9" t="str">
            <v>DIRECT</v>
          </cell>
          <cell r="V9" t="str">
            <v>Difference</v>
          </cell>
          <cell r="W9" t="str">
            <v>III</v>
          </cell>
          <cell r="X9" t="str">
            <v>ENTIAL</v>
          </cell>
          <cell r="Y9" t="str">
            <v>IV</v>
          </cell>
          <cell r="Z9" t="str">
            <v>SUBSIDY</v>
          </cell>
          <cell r="AA9" t="str">
            <v>ADJ</v>
          </cell>
          <cell r="AB9" t="str">
            <v>ADJ</v>
          </cell>
          <cell r="AC9" t="str">
            <v>IV</v>
          </cell>
          <cell r="AD9" t="str">
            <v>RATES</v>
          </cell>
        </row>
        <row r="11">
          <cell r="D11" t="str">
            <v>DESCRIPTION</v>
          </cell>
          <cell r="E11" t="str">
            <v>CODE</v>
          </cell>
          <cell r="F11" t="str">
            <v>COL 1</v>
          </cell>
          <cell r="G11" t="str">
            <v>COL 2</v>
          </cell>
          <cell r="H11" t="str">
            <v>COL 3</v>
          </cell>
          <cell r="I11" t="str">
            <v>COL 4</v>
          </cell>
          <cell r="J11" t="str">
            <v>COL 5</v>
          </cell>
          <cell r="K11" t="str">
            <v>COL 6</v>
          </cell>
          <cell r="L11" t="str">
            <v>COL 7</v>
          </cell>
          <cell r="M11" t="str">
            <v>COL 8</v>
          </cell>
          <cell r="N11" t="str">
            <v>COL 9</v>
          </cell>
          <cell r="O11" t="str">
            <v>COL 10</v>
          </cell>
          <cell r="P11" t="str">
            <v>COL 11</v>
          </cell>
          <cell r="S11" t="str">
            <v>DESCRIPTION</v>
          </cell>
          <cell r="T11" t="str">
            <v>CODE</v>
          </cell>
          <cell r="U11" t="str">
            <v>COL 1</v>
          </cell>
          <cell r="V11" t="str">
            <v>COL 2</v>
          </cell>
          <cell r="W11" t="str">
            <v>COL 3</v>
          </cell>
          <cell r="X11" t="str">
            <v>COL 4</v>
          </cell>
          <cell r="Y11" t="str">
            <v>COL 5</v>
          </cell>
          <cell r="Z11" t="str">
            <v>COL 6</v>
          </cell>
          <cell r="AA11" t="str">
            <v>COL 7</v>
          </cell>
          <cell r="AB11" t="str">
            <v>COL 8</v>
          </cell>
          <cell r="AC11" t="str">
            <v>COL 9</v>
          </cell>
          <cell r="AD11" t="str">
            <v>COL 10</v>
          </cell>
        </row>
        <row r="12">
          <cell r="C12" t="str">
            <v>A1</v>
          </cell>
          <cell r="D12" t="str">
            <v>Med/Surg Acute</v>
          </cell>
          <cell r="E12" t="str">
            <v>MSG</v>
          </cell>
          <cell r="F12">
            <v>149784</v>
          </cell>
          <cell r="G12">
            <v>143402.97258</v>
          </cell>
          <cell r="H12">
            <v>26048.656180070917</v>
          </cell>
          <cell r="I12">
            <v>24384.209915978365</v>
          </cell>
          <cell r="J12" t="str">
            <v xml:space="preserve"> /////////</v>
          </cell>
          <cell r="K12">
            <v>19434.379000000001</v>
          </cell>
          <cell r="L12">
            <v>48450.043999999994</v>
          </cell>
          <cell r="M12">
            <v>261720.26167604927</v>
          </cell>
          <cell r="N12">
            <v>24215.8</v>
          </cell>
          <cell r="O12">
            <v>404.12</v>
          </cell>
          <cell r="P12">
            <v>286340.18167604925</v>
          </cell>
          <cell r="R12" t="str">
            <v>A1</v>
          </cell>
          <cell r="S12" t="str">
            <v>Med/Surg Acute</v>
          </cell>
          <cell r="T12" t="str">
            <v>MSG</v>
          </cell>
          <cell r="U12">
            <v>-8196.4611284000002</v>
          </cell>
          <cell r="V12">
            <v>-4685.7669999999998</v>
          </cell>
          <cell r="W12">
            <v>273457.95354764926</v>
          </cell>
          <cell r="X12">
            <v>17496.8</v>
          </cell>
          <cell r="Y12">
            <v>290954.75354764925</v>
          </cell>
          <cell r="AC12">
            <v>290954.75354764925</v>
          </cell>
          <cell r="AD12">
            <v>1942.4955505771595</v>
          </cell>
        </row>
        <row r="13">
          <cell r="C13">
            <v>2</v>
          </cell>
          <cell r="D13" t="str">
            <v>Pediatric Acute</v>
          </cell>
          <cell r="E13" t="str">
            <v>PED</v>
          </cell>
          <cell r="F13">
            <v>23808</v>
          </cell>
          <cell r="G13">
            <v>32421.018400000001</v>
          </cell>
          <cell r="H13">
            <v>6179.7731554649636</v>
          </cell>
          <cell r="I13">
            <v>5521.0501240157064</v>
          </cell>
          <cell r="J13" t="str">
            <v xml:space="preserve"> /////////</v>
          </cell>
          <cell r="K13">
            <v>2506.3110000000001</v>
          </cell>
          <cell r="L13">
            <v>10253.483</v>
          </cell>
          <cell r="M13">
            <v>56881.635679480671</v>
          </cell>
          <cell r="N13">
            <v>7481.7</v>
          </cell>
          <cell r="O13">
            <v>47.3</v>
          </cell>
          <cell r="P13">
            <v>64410.635679480671</v>
          </cell>
          <cell r="R13">
            <v>2</v>
          </cell>
          <cell r="S13" t="str">
            <v>Pediatric Acute</v>
          </cell>
          <cell r="T13" t="str">
            <v>PED</v>
          </cell>
          <cell r="U13">
            <v>-5404.4552823999993</v>
          </cell>
          <cell r="V13">
            <v>-1054.037</v>
          </cell>
          <cell r="W13">
            <v>57952.143397080676</v>
          </cell>
          <cell r="X13">
            <v>3708</v>
          </cell>
          <cell r="Y13">
            <v>61660.143397080676</v>
          </cell>
          <cell r="AC13">
            <v>61660.143397080676</v>
          </cell>
          <cell r="AD13">
            <v>2589.8917757510367</v>
          </cell>
        </row>
        <row r="14">
          <cell r="C14">
            <v>3</v>
          </cell>
          <cell r="D14" t="str">
            <v>Psychiatric Acute</v>
          </cell>
          <cell r="E14" t="str">
            <v>PSY</v>
          </cell>
          <cell r="F14">
            <v>32997</v>
          </cell>
          <cell r="G14">
            <v>24096.997640000001</v>
          </cell>
          <cell r="H14">
            <v>8724.2708791175828</v>
          </cell>
          <cell r="I14">
            <v>4219.9203039297445</v>
          </cell>
          <cell r="J14" t="str">
            <v xml:space="preserve"> /////////</v>
          </cell>
          <cell r="K14">
            <v>20.562000000000001</v>
          </cell>
          <cell r="L14">
            <v>4119.0889999999999</v>
          </cell>
          <cell r="M14">
            <v>41180.839823047325</v>
          </cell>
          <cell r="N14">
            <v>4623.3999999999996</v>
          </cell>
          <cell r="O14">
            <v>265.36</v>
          </cell>
          <cell r="P14">
            <v>46069.599823047327</v>
          </cell>
          <cell r="R14">
            <v>3</v>
          </cell>
          <cell r="S14" t="str">
            <v>Psychiatric Acute</v>
          </cell>
          <cell r="T14" t="str">
            <v>PSY</v>
          </cell>
          <cell r="U14">
            <v>0</v>
          </cell>
          <cell r="V14">
            <v>-753.89800000000002</v>
          </cell>
          <cell r="W14">
            <v>45315.701823047326</v>
          </cell>
          <cell r="X14">
            <v>2899.5</v>
          </cell>
          <cell r="Y14">
            <v>48215.201823047326</v>
          </cell>
          <cell r="AC14">
            <v>48215.201823047326</v>
          </cell>
          <cell r="AD14">
            <v>1461.199558234001</v>
          </cell>
        </row>
        <row r="15">
          <cell r="C15">
            <v>4</v>
          </cell>
          <cell r="D15" t="str">
            <v>Obstetrics Acute</v>
          </cell>
          <cell r="E15" t="str">
            <v>OBS</v>
          </cell>
          <cell r="F15">
            <v>7643</v>
          </cell>
          <cell r="G15">
            <v>4258.9848000000002</v>
          </cell>
          <cell r="H15">
            <v>1804.6526241099155</v>
          </cell>
          <cell r="I15">
            <v>753.24391531390904</v>
          </cell>
          <cell r="J15" t="str">
            <v xml:space="preserve"> /////////</v>
          </cell>
          <cell r="K15">
            <v>1646.3720000000001</v>
          </cell>
          <cell r="L15">
            <v>1645.287</v>
          </cell>
          <cell r="M15">
            <v>10108.540339423826</v>
          </cell>
          <cell r="N15">
            <v>1974.3</v>
          </cell>
          <cell r="O15">
            <v>22.77</v>
          </cell>
          <cell r="P15">
            <v>12105.610339423825</v>
          </cell>
          <cell r="R15">
            <v>4</v>
          </cell>
          <cell r="S15" t="str">
            <v>Obstetrics Acute</v>
          </cell>
          <cell r="T15" t="str">
            <v>OBS</v>
          </cell>
          <cell r="U15">
            <v>-8242.0509156000007</v>
          </cell>
          <cell r="V15">
            <v>-198.1</v>
          </cell>
          <cell r="W15">
            <v>3665.4594238238246</v>
          </cell>
          <cell r="X15">
            <v>234.5</v>
          </cell>
          <cell r="Y15">
            <v>3899.9594238238246</v>
          </cell>
          <cell r="AC15">
            <v>3899.9594238238246</v>
          </cell>
          <cell r="AD15">
            <v>510.2655271259747</v>
          </cell>
        </row>
        <row r="16">
          <cell r="C16">
            <v>5</v>
          </cell>
          <cell r="D16" t="str">
            <v>Definitive Observation</v>
          </cell>
          <cell r="E16" t="str">
            <v>DEF</v>
          </cell>
          <cell r="F16">
            <v>0</v>
          </cell>
          <cell r="G16">
            <v>0</v>
          </cell>
          <cell r="H16">
            <v>0</v>
          </cell>
          <cell r="I16">
            <v>0</v>
          </cell>
          <cell r="J16" t="str">
            <v xml:space="preserve"> /////////</v>
          </cell>
          <cell r="K16">
            <v>0</v>
          </cell>
          <cell r="L16">
            <v>0</v>
          </cell>
          <cell r="M16">
            <v>0</v>
          </cell>
          <cell r="N16">
            <v>0</v>
          </cell>
          <cell r="O16">
            <v>0</v>
          </cell>
          <cell r="P16">
            <v>0</v>
          </cell>
          <cell r="R16">
            <v>5</v>
          </cell>
          <cell r="S16" t="str">
            <v>Definitive Observation</v>
          </cell>
          <cell r="T16" t="str">
            <v>DEF</v>
          </cell>
          <cell r="U16">
            <v>0</v>
          </cell>
          <cell r="V16">
            <v>0</v>
          </cell>
          <cell r="W16">
            <v>0</v>
          </cell>
          <cell r="X16">
            <v>0</v>
          </cell>
          <cell r="Y16">
            <v>0</v>
          </cell>
          <cell r="AC16">
            <v>0</v>
          </cell>
          <cell r="AD16">
            <v>0</v>
          </cell>
        </row>
        <row r="17">
          <cell r="C17">
            <v>6</v>
          </cell>
          <cell r="D17" t="str">
            <v>Med/Surg Intensive Care</v>
          </cell>
          <cell r="E17" t="str">
            <v>MIS</v>
          </cell>
          <cell r="F17">
            <v>32599</v>
          </cell>
          <cell r="G17">
            <v>51332.896430000001</v>
          </cell>
          <cell r="H17">
            <v>6410.3475420278546</v>
          </cell>
          <cell r="I17">
            <v>8646.5353726133617</v>
          </cell>
          <cell r="J17" t="str">
            <v xml:space="preserve"> /////////</v>
          </cell>
          <cell r="K17">
            <v>3305.587</v>
          </cell>
          <cell r="L17">
            <v>764.68600000000004</v>
          </cell>
          <cell r="M17">
            <v>70460.052344641226</v>
          </cell>
          <cell r="N17">
            <v>7982.4</v>
          </cell>
          <cell r="O17">
            <v>1836.808462</v>
          </cell>
          <cell r="P17">
            <v>80279.260806641221</v>
          </cell>
          <cell r="R17">
            <v>6</v>
          </cell>
          <cell r="S17" t="str">
            <v>Med/Surg Intensive Care</v>
          </cell>
          <cell r="T17" t="str">
            <v>MIS</v>
          </cell>
          <cell r="U17">
            <v>0</v>
          </cell>
          <cell r="V17">
            <v>-1313.7170000000001</v>
          </cell>
          <cell r="W17">
            <v>78965.543806641217</v>
          </cell>
          <cell r="X17">
            <v>5052.5</v>
          </cell>
          <cell r="Y17">
            <v>84018.043806641217</v>
          </cell>
          <cell r="AC17">
            <v>84018.043806641217</v>
          </cell>
          <cell r="AD17">
            <v>2577.3196664511552</v>
          </cell>
        </row>
        <row r="18">
          <cell r="C18">
            <v>7</v>
          </cell>
          <cell r="D18" t="str">
            <v>Coronary Care</v>
          </cell>
          <cell r="E18" t="str">
            <v>CCU</v>
          </cell>
          <cell r="F18">
            <v>0</v>
          </cell>
          <cell r="G18">
            <v>0</v>
          </cell>
          <cell r="H18">
            <v>0</v>
          </cell>
          <cell r="I18">
            <v>0</v>
          </cell>
          <cell r="J18" t="str">
            <v xml:space="preserve"> /////////</v>
          </cell>
          <cell r="K18">
            <v>0</v>
          </cell>
          <cell r="L18">
            <v>0</v>
          </cell>
          <cell r="M18">
            <v>0</v>
          </cell>
          <cell r="N18">
            <v>0</v>
          </cell>
          <cell r="O18">
            <v>0</v>
          </cell>
          <cell r="P18">
            <v>0</v>
          </cell>
          <cell r="R18">
            <v>7</v>
          </cell>
          <cell r="S18" t="str">
            <v>Coronary Care</v>
          </cell>
          <cell r="T18" t="str">
            <v>CCU</v>
          </cell>
          <cell r="U18">
            <v>0</v>
          </cell>
          <cell r="V18">
            <v>0</v>
          </cell>
          <cell r="W18">
            <v>0</v>
          </cell>
          <cell r="X18">
            <v>0</v>
          </cell>
          <cell r="Y18">
            <v>0</v>
          </cell>
          <cell r="AC18">
            <v>0</v>
          </cell>
          <cell r="AD18">
            <v>0</v>
          </cell>
        </row>
        <row r="19">
          <cell r="C19">
            <v>8</v>
          </cell>
          <cell r="D19" t="str">
            <v>Pediatric Intensive Care</v>
          </cell>
          <cell r="E19" t="str">
            <v>PIC</v>
          </cell>
          <cell r="F19">
            <v>11071</v>
          </cell>
          <cell r="G19">
            <v>16967.28858</v>
          </cell>
          <cell r="H19">
            <v>2121.2130426636572</v>
          </cell>
          <cell r="I19">
            <v>2858.0443022762092</v>
          </cell>
          <cell r="J19" t="str">
            <v xml:space="preserve"> /////////</v>
          </cell>
          <cell r="K19">
            <v>134.91900000000001</v>
          </cell>
          <cell r="L19">
            <v>0</v>
          </cell>
          <cell r="M19">
            <v>22081.464924939868</v>
          </cell>
          <cell r="N19">
            <v>2906.2</v>
          </cell>
          <cell r="O19">
            <v>43.382809999999999</v>
          </cell>
          <cell r="P19">
            <v>25031.047734939868</v>
          </cell>
          <cell r="R19">
            <v>8</v>
          </cell>
          <cell r="S19" t="str">
            <v>Pediatric Intensive Care</v>
          </cell>
          <cell r="T19" t="str">
            <v>PIC</v>
          </cell>
          <cell r="U19">
            <v>0</v>
          </cell>
          <cell r="V19">
            <v>-409.61599999999999</v>
          </cell>
          <cell r="W19">
            <v>24621.43173493987</v>
          </cell>
          <cell r="X19">
            <v>1575.4</v>
          </cell>
          <cell r="Y19">
            <v>26196.831734939871</v>
          </cell>
          <cell r="AC19">
            <v>26196.831734939871</v>
          </cell>
          <cell r="AD19">
            <v>2366.2570440736945</v>
          </cell>
        </row>
        <row r="20">
          <cell r="C20">
            <v>9</v>
          </cell>
          <cell r="D20" t="str">
            <v>Neonatal Intensive Care</v>
          </cell>
          <cell r="E20" t="str">
            <v>NEO</v>
          </cell>
          <cell r="F20">
            <v>14633</v>
          </cell>
          <cell r="G20">
            <v>17969.555609999999</v>
          </cell>
          <cell r="H20">
            <v>1786.0003525157676</v>
          </cell>
          <cell r="I20">
            <v>3013.8964532581922</v>
          </cell>
          <cell r="J20" t="str">
            <v xml:space="preserve"> /////////</v>
          </cell>
          <cell r="K20">
            <v>2814.6550000000002</v>
          </cell>
          <cell r="L20">
            <v>0</v>
          </cell>
          <cell r="M20">
            <v>25584.107415773957</v>
          </cell>
          <cell r="N20">
            <v>2670.9</v>
          </cell>
          <cell r="O20">
            <v>128.42763100000002</v>
          </cell>
          <cell r="P20">
            <v>28383.435046773957</v>
          </cell>
          <cell r="R20">
            <v>9</v>
          </cell>
          <cell r="S20" t="str">
            <v>Neonatal Intensive Care</v>
          </cell>
          <cell r="T20" t="str">
            <v>NEO</v>
          </cell>
          <cell r="U20">
            <v>-5073.7954642000004</v>
          </cell>
          <cell r="V20">
            <v>-464.476</v>
          </cell>
          <cell r="W20">
            <v>22845.163582573958</v>
          </cell>
          <cell r="X20">
            <v>1461.7</v>
          </cell>
          <cell r="Y20">
            <v>24306.863582573958</v>
          </cell>
          <cell r="AC20">
            <v>24306.863582573958</v>
          </cell>
          <cell r="AD20">
            <v>1661.0991309078083</v>
          </cell>
        </row>
        <row r="21">
          <cell r="C21">
            <v>10</v>
          </cell>
          <cell r="D21" t="str">
            <v>Burn Care</v>
          </cell>
          <cell r="E21" t="str">
            <v>BUR</v>
          </cell>
          <cell r="F21">
            <v>0</v>
          </cell>
          <cell r="G21">
            <v>0</v>
          </cell>
          <cell r="H21">
            <v>0</v>
          </cell>
          <cell r="I21">
            <v>0</v>
          </cell>
          <cell r="J21" t="str">
            <v xml:space="preserve"> /////////</v>
          </cell>
          <cell r="K21">
            <v>0</v>
          </cell>
          <cell r="L21">
            <v>0</v>
          </cell>
          <cell r="M21">
            <v>0</v>
          </cell>
          <cell r="N21">
            <v>0</v>
          </cell>
          <cell r="O21">
            <v>0</v>
          </cell>
          <cell r="P21">
            <v>0</v>
          </cell>
          <cell r="R21">
            <v>10</v>
          </cell>
          <cell r="S21" t="str">
            <v>Burn Care</v>
          </cell>
          <cell r="T21" t="str">
            <v>BUR</v>
          </cell>
          <cell r="U21">
            <v>0</v>
          </cell>
          <cell r="V21">
            <v>0</v>
          </cell>
          <cell r="W21">
            <v>0</v>
          </cell>
          <cell r="X21">
            <v>0</v>
          </cell>
          <cell r="Y21">
            <v>0</v>
          </cell>
          <cell r="AC21">
            <v>0</v>
          </cell>
          <cell r="AD21">
            <v>0</v>
          </cell>
        </row>
        <row r="22">
          <cell r="C22">
            <v>11</v>
          </cell>
          <cell r="D22" t="str">
            <v>Shock Trauma</v>
          </cell>
          <cell r="E22" t="str">
            <v>TRM</v>
          </cell>
          <cell r="F22">
            <v>0</v>
          </cell>
          <cell r="G22">
            <v>0</v>
          </cell>
          <cell r="H22">
            <v>0</v>
          </cell>
          <cell r="I22">
            <v>0</v>
          </cell>
          <cell r="J22" t="str">
            <v xml:space="preserve"> /////////</v>
          </cell>
          <cell r="K22">
            <v>0</v>
          </cell>
          <cell r="L22">
            <v>0</v>
          </cell>
          <cell r="M22">
            <v>0</v>
          </cell>
          <cell r="N22">
            <v>0</v>
          </cell>
          <cell r="O22">
            <v>0</v>
          </cell>
          <cell r="P22">
            <v>0</v>
          </cell>
          <cell r="R22">
            <v>11</v>
          </cell>
          <cell r="S22" t="str">
            <v>Shock Trauma</v>
          </cell>
          <cell r="T22" t="str">
            <v>TRM</v>
          </cell>
          <cell r="U22">
            <v>0</v>
          </cell>
          <cell r="V22">
            <v>0</v>
          </cell>
          <cell r="W22">
            <v>0</v>
          </cell>
          <cell r="X22">
            <v>0</v>
          </cell>
          <cell r="Y22">
            <v>0</v>
          </cell>
          <cell r="AC22">
            <v>0</v>
          </cell>
          <cell r="AD22">
            <v>0</v>
          </cell>
        </row>
        <row r="23">
          <cell r="C23">
            <v>12</v>
          </cell>
          <cell r="D23" t="str">
            <v>Oncology</v>
          </cell>
          <cell r="E23" t="str">
            <v>ONC</v>
          </cell>
          <cell r="F23">
            <v>34342</v>
          </cell>
          <cell r="G23">
            <v>37961.351369999997</v>
          </cell>
          <cell r="H23">
            <v>4662.6217513849597</v>
          </cell>
          <cell r="I23">
            <v>6392.0314241050673</v>
          </cell>
          <cell r="J23" t="str">
            <v xml:space="preserve"> /////////</v>
          </cell>
          <cell r="K23">
            <v>1349.3150000000001</v>
          </cell>
          <cell r="L23">
            <v>595.21400000000006</v>
          </cell>
          <cell r="M23">
            <v>50960.533545490027</v>
          </cell>
          <cell r="N23">
            <v>4737.7</v>
          </cell>
          <cell r="O23">
            <v>272.81422799999996</v>
          </cell>
          <cell r="P23">
            <v>55971.047773490027</v>
          </cell>
          <cell r="R23">
            <v>12</v>
          </cell>
          <cell r="S23" t="str">
            <v>Oncology</v>
          </cell>
          <cell r="T23" t="str">
            <v>ONC</v>
          </cell>
          <cell r="U23">
            <v>0</v>
          </cell>
          <cell r="V23">
            <v>-915.92899999999997</v>
          </cell>
          <cell r="W23">
            <v>55055.11877349003</v>
          </cell>
          <cell r="X23">
            <v>3522.6</v>
          </cell>
          <cell r="Y23">
            <v>58577.718773490029</v>
          </cell>
          <cell r="AC23">
            <v>58577.718773490029</v>
          </cell>
          <cell r="AD23">
            <v>1705.7165795087656</v>
          </cell>
        </row>
        <row r="24">
          <cell r="C24">
            <v>13</v>
          </cell>
          <cell r="D24" t="str">
            <v>Newborn Nursery</v>
          </cell>
          <cell r="E24" t="str">
            <v>NUR</v>
          </cell>
          <cell r="F24">
            <v>5064</v>
          </cell>
          <cell r="G24">
            <v>1689.45236</v>
          </cell>
          <cell r="H24">
            <v>75.806594239891012</v>
          </cell>
          <cell r="I24">
            <v>280.76396975985114</v>
          </cell>
          <cell r="J24" t="str">
            <v xml:space="preserve"> /////////</v>
          </cell>
          <cell r="K24">
            <v>0</v>
          </cell>
          <cell r="L24">
            <v>54.970999999999997</v>
          </cell>
          <cell r="M24">
            <v>2100.993923999742</v>
          </cell>
          <cell r="N24">
            <v>104.9</v>
          </cell>
          <cell r="O24">
            <v>0</v>
          </cell>
          <cell r="P24">
            <v>2205.8939239997421</v>
          </cell>
          <cell r="R24">
            <v>13</v>
          </cell>
          <cell r="S24" t="str">
            <v>Newborn Nursery</v>
          </cell>
          <cell r="T24" t="str">
            <v>NUR</v>
          </cell>
          <cell r="U24">
            <v>-950.18399360000001</v>
          </cell>
          <cell r="V24">
            <v>-36.097999999999999</v>
          </cell>
          <cell r="W24">
            <v>1219.6119303997421</v>
          </cell>
          <cell r="X24">
            <v>78</v>
          </cell>
          <cell r="Y24">
            <v>1297.6119303997421</v>
          </cell>
          <cell r="AC24">
            <v>1297.6119303997421</v>
          </cell>
          <cell r="AD24">
            <v>256.24248230642615</v>
          </cell>
        </row>
        <row r="25">
          <cell r="C25">
            <v>14</v>
          </cell>
          <cell r="D25" t="str">
            <v>Premature Nursery</v>
          </cell>
          <cell r="E25" t="str">
            <v>PRE</v>
          </cell>
          <cell r="F25">
            <v>0</v>
          </cell>
          <cell r="G25">
            <v>0</v>
          </cell>
          <cell r="H25">
            <v>0</v>
          </cell>
          <cell r="I25">
            <v>0</v>
          </cell>
          <cell r="J25" t="str">
            <v xml:space="preserve"> /////////</v>
          </cell>
          <cell r="K25">
            <v>0</v>
          </cell>
          <cell r="L25">
            <v>0</v>
          </cell>
          <cell r="M25">
            <v>0</v>
          </cell>
          <cell r="N25">
            <v>0</v>
          </cell>
          <cell r="O25">
            <v>0</v>
          </cell>
          <cell r="P25">
            <v>0</v>
          </cell>
          <cell r="R25">
            <v>14</v>
          </cell>
          <cell r="S25" t="str">
            <v>Premature Nursery</v>
          </cell>
          <cell r="T25" t="str">
            <v>PRE</v>
          </cell>
          <cell r="U25">
            <v>0</v>
          </cell>
          <cell r="V25">
            <v>0</v>
          </cell>
          <cell r="W25">
            <v>0</v>
          </cell>
          <cell r="X25">
            <v>0</v>
          </cell>
          <cell r="Y25">
            <v>0</v>
          </cell>
          <cell r="AC25">
            <v>0</v>
          </cell>
          <cell r="AD25">
            <v>0</v>
          </cell>
        </row>
        <row r="26">
          <cell r="C26">
            <v>15</v>
          </cell>
          <cell r="D26" t="str">
            <v>Chronic Care</v>
          </cell>
          <cell r="E26" t="str">
            <v>CRH</v>
          </cell>
          <cell r="F26">
            <v>0</v>
          </cell>
          <cell r="G26">
            <v>0</v>
          </cell>
          <cell r="H26">
            <v>0</v>
          </cell>
          <cell r="I26">
            <v>0</v>
          </cell>
          <cell r="J26" t="str">
            <v xml:space="preserve"> /////////</v>
          </cell>
          <cell r="K26">
            <v>0</v>
          </cell>
          <cell r="L26">
            <v>0</v>
          </cell>
          <cell r="M26">
            <v>0</v>
          </cell>
          <cell r="N26">
            <v>0</v>
          </cell>
          <cell r="O26">
            <v>0</v>
          </cell>
          <cell r="P26">
            <v>0</v>
          </cell>
          <cell r="R26">
            <v>15</v>
          </cell>
          <cell r="S26" t="str">
            <v>Chronic Care</v>
          </cell>
          <cell r="T26" t="str">
            <v>CRH</v>
          </cell>
          <cell r="U26">
            <v>0</v>
          </cell>
          <cell r="V26">
            <v>0</v>
          </cell>
          <cell r="W26">
            <v>0</v>
          </cell>
          <cell r="X26">
            <v>0</v>
          </cell>
          <cell r="Y26">
            <v>0</v>
          </cell>
          <cell r="AC26">
            <v>0</v>
          </cell>
          <cell r="AD26">
            <v>0</v>
          </cell>
        </row>
        <row r="27">
          <cell r="C27">
            <v>16</v>
          </cell>
          <cell r="D27" t="str">
            <v>Emergency Services</v>
          </cell>
          <cell r="E27" t="str">
            <v>EMG</v>
          </cell>
          <cell r="F27">
            <v>1057656</v>
          </cell>
          <cell r="G27">
            <v>40138.551499999994</v>
          </cell>
          <cell r="H27">
            <v>4998.1928776283121</v>
          </cell>
          <cell r="I27">
            <v>7093.8133215359749</v>
          </cell>
          <cell r="J27" t="str">
            <v xml:space="preserve"> /////////</v>
          </cell>
          <cell r="K27">
            <v>817.36300000000006</v>
          </cell>
          <cell r="L27">
            <v>7240.9789999999994</v>
          </cell>
          <cell r="M27">
            <v>60288.899699164278</v>
          </cell>
          <cell r="N27">
            <v>5344.8</v>
          </cell>
          <cell r="O27">
            <v>50.34</v>
          </cell>
          <cell r="P27">
            <v>65684.039699164277</v>
          </cell>
          <cell r="R27">
            <v>16</v>
          </cell>
          <cell r="S27" t="str">
            <v>Emergency Services</v>
          </cell>
          <cell r="T27" t="str">
            <v>EMG</v>
          </cell>
          <cell r="U27">
            <v>0</v>
          </cell>
          <cell r="V27">
            <v>-1074.876</v>
          </cell>
          <cell r="W27">
            <v>64609.163699164281</v>
          </cell>
          <cell r="X27">
            <v>4133.8999999999996</v>
          </cell>
          <cell r="Y27">
            <v>68743.063699164282</v>
          </cell>
          <cell r="AC27">
            <v>68743.063699164282</v>
          </cell>
          <cell r="AD27">
            <v>64.995673167045126</v>
          </cell>
        </row>
        <row r="28">
          <cell r="C28">
            <v>17</v>
          </cell>
          <cell r="D28" t="str">
            <v>Clinical Services</v>
          </cell>
          <cell r="E28" t="str">
            <v>CL</v>
          </cell>
          <cell r="F28">
            <v>1955136</v>
          </cell>
          <cell r="G28">
            <v>43860.423750000002</v>
          </cell>
          <cell r="H28">
            <v>11058.068607142024</v>
          </cell>
          <cell r="I28">
            <v>8980.6155531788136</v>
          </cell>
          <cell r="J28" t="str">
            <v xml:space="preserve"> /////////</v>
          </cell>
          <cell r="K28">
            <v>1501.269</v>
          </cell>
          <cell r="L28">
            <v>2253.393</v>
          </cell>
          <cell r="M28">
            <v>67653.769910320829</v>
          </cell>
          <cell r="N28">
            <v>16080.7</v>
          </cell>
          <cell r="O28">
            <v>0.1</v>
          </cell>
          <cell r="P28">
            <v>83734.569910320832</v>
          </cell>
          <cell r="R28">
            <v>17</v>
          </cell>
          <cell r="S28" t="str">
            <v>Clinical Services</v>
          </cell>
          <cell r="T28" t="str">
            <v>CL</v>
          </cell>
          <cell r="U28">
            <v>0</v>
          </cell>
          <cell r="V28">
            <v>-1370.261</v>
          </cell>
          <cell r="W28">
            <v>82364.308910320833</v>
          </cell>
          <cell r="X28">
            <v>5270</v>
          </cell>
          <cell r="Y28">
            <v>87634.308910320833</v>
          </cell>
          <cell r="AC28">
            <v>87634.308910320833</v>
          </cell>
          <cell r="AD28">
            <v>44.822615362982852</v>
          </cell>
        </row>
        <row r="29">
          <cell r="C29">
            <v>18</v>
          </cell>
          <cell r="D29" t="str">
            <v>Psych. Day &amp; Night Care</v>
          </cell>
          <cell r="E29" t="str">
            <v>PDC</v>
          </cell>
          <cell r="F29">
            <v>7192</v>
          </cell>
          <cell r="G29">
            <v>4170.1091300000007</v>
          </cell>
          <cell r="H29">
            <v>1057.2350987048399</v>
          </cell>
          <cell r="I29">
            <v>741.46139012666958</v>
          </cell>
          <cell r="J29" t="str">
            <v xml:space="preserve"> /////////</v>
          </cell>
          <cell r="K29">
            <v>203.79400000000001</v>
          </cell>
          <cell r="L29">
            <v>0</v>
          </cell>
          <cell r="M29">
            <v>6172.5996188315094</v>
          </cell>
          <cell r="N29">
            <v>341.4</v>
          </cell>
          <cell r="O29">
            <v>39.9</v>
          </cell>
          <cell r="P29">
            <v>6553.8996188315086</v>
          </cell>
          <cell r="R29">
            <v>18</v>
          </cell>
          <cell r="S29" t="str">
            <v>Psych. Day &amp; Night Care</v>
          </cell>
          <cell r="T29" t="str">
            <v>PDC</v>
          </cell>
          <cell r="U29">
            <v>0</v>
          </cell>
          <cell r="V29">
            <v>-107.25</v>
          </cell>
          <cell r="W29">
            <v>6446.6496188315086</v>
          </cell>
          <cell r="X29">
            <v>412.5</v>
          </cell>
          <cell r="Y29">
            <v>6859.1496188315086</v>
          </cell>
          <cell r="AC29">
            <v>6859.1496188315086</v>
          </cell>
          <cell r="AD29">
            <v>953.7193574571063</v>
          </cell>
        </row>
        <row r="30">
          <cell r="C30">
            <v>19</v>
          </cell>
          <cell r="D30" t="str">
            <v>Same Day Surgery</v>
          </cell>
          <cell r="E30" t="str">
            <v>SDS</v>
          </cell>
          <cell r="F30">
            <v>24492</v>
          </cell>
          <cell r="G30">
            <v>26196.888720000003</v>
          </cell>
          <cell r="H30">
            <v>1904.4588979937992</v>
          </cell>
          <cell r="I30">
            <v>5799.7563932667299</v>
          </cell>
          <cell r="J30" t="str">
            <v xml:space="preserve"> /////////</v>
          </cell>
          <cell r="K30">
            <v>1905.0889999999999</v>
          </cell>
          <cell r="L30">
            <v>52.158000000000001</v>
          </cell>
          <cell r="M30">
            <v>35858.351011260536</v>
          </cell>
          <cell r="N30">
            <v>1199.3</v>
          </cell>
          <cell r="O30">
            <v>10.3</v>
          </cell>
          <cell r="P30">
            <v>37067.951011260542</v>
          </cell>
          <cell r="R30">
            <v>19</v>
          </cell>
          <cell r="S30" t="str">
            <v>Same Day Surgery</v>
          </cell>
          <cell r="T30" t="str">
            <v>SDS</v>
          </cell>
          <cell r="U30">
            <v>0</v>
          </cell>
          <cell r="V30">
            <v>-606.59199999999998</v>
          </cell>
          <cell r="W30">
            <v>36461.359011260545</v>
          </cell>
          <cell r="X30">
            <v>2332.9</v>
          </cell>
          <cell r="Y30">
            <v>38794.259011260547</v>
          </cell>
          <cell r="AC30">
            <v>38794.259011260547</v>
          </cell>
          <cell r="AD30">
            <v>1583.9563535546524</v>
          </cell>
        </row>
        <row r="31">
          <cell r="C31">
            <v>20</v>
          </cell>
          <cell r="D31" t="str">
            <v>Labor &amp; Delivery Services</v>
          </cell>
          <cell r="E31" t="str">
            <v>DEL</v>
          </cell>
          <cell r="F31">
            <v>195508</v>
          </cell>
          <cell r="G31">
            <v>16565.404429999999</v>
          </cell>
          <cell r="H31">
            <v>1589.4215768275815</v>
          </cell>
          <cell r="I31">
            <v>5316.9219283504963</v>
          </cell>
          <cell r="J31" t="str">
            <v xml:space="preserve"> /////////</v>
          </cell>
          <cell r="K31">
            <v>1.0940000000000001</v>
          </cell>
          <cell r="L31">
            <v>68.37</v>
          </cell>
          <cell r="M31">
            <v>23541.211935178078</v>
          </cell>
          <cell r="N31">
            <v>2159.6999999999998</v>
          </cell>
          <cell r="O31">
            <v>0.11</v>
          </cell>
          <cell r="P31">
            <v>25701.02193517808</v>
          </cell>
          <cell r="R31">
            <v>20</v>
          </cell>
          <cell r="S31" t="str">
            <v>Labor &amp; Delivery Services</v>
          </cell>
          <cell r="T31" t="str">
            <v>DEL</v>
          </cell>
          <cell r="U31">
            <v>-8931.2883772000005</v>
          </cell>
          <cell r="V31">
            <v>-420.58</v>
          </cell>
          <cell r="W31">
            <v>16349.153557978078</v>
          </cell>
          <cell r="X31">
            <v>1046.0999999999999</v>
          </cell>
          <cell r="Y31">
            <v>17395.253557978078</v>
          </cell>
          <cell r="AC31">
            <v>17395.253557978078</v>
          </cell>
          <cell r="AD31">
            <v>88.974638163032097</v>
          </cell>
        </row>
        <row r="32">
          <cell r="C32">
            <v>21</v>
          </cell>
          <cell r="D32" t="str">
            <v>Operating Room</v>
          </cell>
          <cell r="E32" t="str">
            <v>OR</v>
          </cell>
          <cell r="F32">
            <v>7265192</v>
          </cell>
          <cell r="G32">
            <v>59951.11621</v>
          </cell>
          <cell r="H32">
            <v>14486.736036351163</v>
          </cell>
          <cell r="I32">
            <v>19283.651554223041</v>
          </cell>
          <cell r="J32" t="str">
            <v xml:space="preserve"> /////////</v>
          </cell>
          <cell r="K32">
            <v>0</v>
          </cell>
          <cell r="L32">
            <v>510.38900000000001</v>
          </cell>
          <cell r="M32">
            <v>94231.892800574191</v>
          </cell>
          <cell r="N32">
            <v>21418</v>
          </cell>
          <cell r="O32">
            <v>4493.084441</v>
          </cell>
          <cell r="P32">
            <v>120142.97724157419</v>
          </cell>
          <cell r="R32">
            <v>21</v>
          </cell>
          <cell r="S32" t="str">
            <v>Operating Room</v>
          </cell>
          <cell r="T32" t="str">
            <v>OR</v>
          </cell>
          <cell r="U32">
            <v>0</v>
          </cell>
          <cell r="V32">
            <v>-1966.06</v>
          </cell>
          <cell r="W32">
            <v>118176.91724157419</v>
          </cell>
          <cell r="X32">
            <v>7561.4</v>
          </cell>
          <cell r="Y32">
            <v>125738.31724157419</v>
          </cell>
          <cell r="AC32">
            <v>125738.31724157419</v>
          </cell>
          <cell r="AD32">
            <v>17.306950351976134</v>
          </cell>
        </row>
        <row r="33">
          <cell r="C33">
            <v>22</v>
          </cell>
          <cell r="D33" t="str">
            <v>Operating Room Clinic</v>
          </cell>
          <cell r="E33" t="str">
            <v>ORC</v>
          </cell>
          <cell r="F33">
            <v>973452</v>
          </cell>
          <cell r="G33">
            <v>3245.72127</v>
          </cell>
          <cell r="H33">
            <v>117.65710147034213</v>
          </cell>
          <cell r="I33">
            <v>1738.2647486348085</v>
          </cell>
          <cell r="J33" t="str">
            <v xml:space="preserve"> /////////</v>
          </cell>
          <cell r="K33">
            <v>0</v>
          </cell>
          <cell r="L33">
            <v>0</v>
          </cell>
          <cell r="M33">
            <v>5101.643120105151</v>
          </cell>
          <cell r="N33">
            <v>148.30000000000001</v>
          </cell>
          <cell r="O33">
            <v>0</v>
          </cell>
          <cell r="P33">
            <v>5249.9431201051511</v>
          </cell>
          <cell r="R33">
            <v>22</v>
          </cell>
          <cell r="S33" t="str">
            <v>Operating Room Clinic</v>
          </cell>
          <cell r="T33" t="str">
            <v>ORC</v>
          </cell>
          <cell r="U33">
            <v>0</v>
          </cell>
          <cell r="V33">
            <v>-85.912000000000006</v>
          </cell>
          <cell r="W33">
            <v>5164.0311201051509</v>
          </cell>
          <cell r="X33">
            <v>330.4</v>
          </cell>
          <cell r="Y33">
            <v>5494.4311201051505</v>
          </cell>
          <cell r="AC33">
            <v>5494.4311201051505</v>
          </cell>
          <cell r="AD33">
            <v>5.6442753418814187</v>
          </cell>
        </row>
        <row r="34">
          <cell r="C34">
            <v>23</v>
          </cell>
          <cell r="D34" t="str">
            <v>Anesthesiology</v>
          </cell>
          <cell r="E34" t="str">
            <v>ANS</v>
          </cell>
          <cell r="F34">
            <v>8769397</v>
          </cell>
          <cell r="G34">
            <v>19331.277300000002</v>
          </cell>
          <cell r="H34">
            <v>741.01816760655129</v>
          </cell>
          <cell r="I34">
            <v>5762.7080388070572</v>
          </cell>
          <cell r="J34" t="str">
            <v xml:space="preserve"> /////////</v>
          </cell>
          <cell r="K34">
            <v>1639.5790000000002</v>
          </cell>
          <cell r="L34">
            <v>14112.215</v>
          </cell>
          <cell r="M34">
            <v>41586.797506413612</v>
          </cell>
          <cell r="N34">
            <v>475.1</v>
          </cell>
          <cell r="O34">
            <v>0</v>
          </cell>
          <cell r="P34">
            <v>42061.89750641361</v>
          </cell>
          <cell r="R34">
            <v>23</v>
          </cell>
          <cell r="S34" t="str">
            <v>Anesthesiology</v>
          </cell>
          <cell r="T34" t="str">
            <v>ANS</v>
          </cell>
          <cell r="U34">
            <v>0</v>
          </cell>
          <cell r="V34">
            <v>-688.31500000000005</v>
          </cell>
          <cell r="W34">
            <v>41373.582506413608</v>
          </cell>
          <cell r="X34">
            <v>2647.2</v>
          </cell>
          <cell r="Y34">
            <v>44020.782506413605</v>
          </cell>
          <cell r="AC34">
            <v>44020.782506413605</v>
          </cell>
          <cell r="AD34">
            <v>5.0198186382043835</v>
          </cell>
        </row>
        <row r="35">
          <cell r="C35">
            <v>24</v>
          </cell>
          <cell r="D35" t="str">
            <v>Laboratory Services</v>
          </cell>
          <cell r="E35" t="str">
            <v>LAB</v>
          </cell>
          <cell r="F35">
            <v>105157685</v>
          </cell>
          <cell r="G35">
            <v>90968.259810000003</v>
          </cell>
          <cell r="H35">
            <v>6521.9233529833473</v>
          </cell>
          <cell r="I35">
            <v>29216.42291387474</v>
          </cell>
          <cell r="J35" t="str">
            <v xml:space="preserve"> /////////</v>
          </cell>
          <cell r="K35">
            <v>0</v>
          </cell>
          <cell r="L35">
            <v>3954.7520000000004</v>
          </cell>
          <cell r="M35">
            <v>130661.3580768581</v>
          </cell>
          <cell r="N35">
            <v>7546.9</v>
          </cell>
          <cell r="O35">
            <v>1696.8022869999998</v>
          </cell>
          <cell r="P35">
            <v>139905.06036385809</v>
          </cell>
          <cell r="R35">
            <v>24</v>
          </cell>
          <cell r="S35" t="str">
            <v>Laboratory Services</v>
          </cell>
          <cell r="T35" t="str">
            <v>LAB</v>
          </cell>
          <cell r="U35">
            <v>0</v>
          </cell>
          <cell r="V35">
            <v>-2289.453</v>
          </cell>
          <cell r="W35">
            <v>137615.60736385809</v>
          </cell>
          <cell r="X35">
            <v>8805.1</v>
          </cell>
          <cell r="Y35">
            <v>146420.70736385809</v>
          </cell>
          <cell r="AC35">
            <v>146420.70736385809</v>
          </cell>
          <cell r="AD35">
            <v>1.3923918861836688</v>
          </cell>
        </row>
        <row r="36">
          <cell r="C36">
            <v>25</v>
          </cell>
          <cell r="D36" t="str">
            <v>Electrocardiography</v>
          </cell>
          <cell r="E36" t="str">
            <v>EKG</v>
          </cell>
          <cell r="F36">
            <v>1935155</v>
          </cell>
          <cell r="G36">
            <v>4172.8946500000002</v>
          </cell>
          <cell r="H36">
            <v>823.87120641620993</v>
          </cell>
          <cell r="I36">
            <v>1589.3700550628812</v>
          </cell>
          <cell r="J36" t="str">
            <v xml:space="preserve"> /////////</v>
          </cell>
          <cell r="K36">
            <v>0</v>
          </cell>
          <cell r="L36">
            <v>660.43299999999999</v>
          </cell>
          <cell r="M36">
            <v>7246.5689114790912</v>
          </cell>
          <cell r="N36">
            <v>1164.5999999999999</v>
          </cell>
          <cell r="O36">
            <v>0.05</v>
          </cell>
          <cell r="P36">
            <v>8411.2189114790908</v>
          </cell>
          <cell r="R36">
            <v>25</v>
          </cell>
          <cell r="S36" t="str">
            <v>Electrocardiography</v>
          </cell>
          <cell r="T36" t="str">
            <v>EKG</v>
          </cell>
          <cell r="U36">
            <v>0</v>
          </cell>
          <cell r="V36">
            <v>-137.64400000000001</v>
          </cell>
          <cell r="W36">
            <v>8273.5749114790906</v>
          </cell>
          <cell r="X36">
            <v>529.4</v>
          </cell>
          <cell r="Y36">
            <v>8802.9749114790902</v>
          </cell>
          <cell r="AC36">
            <v>8802.9749114790902</v>
          </cell>
          <cell r="AD36">
            <v>4.5489766512135148</v>
          </cell>
        </row>
        <row r="37">
          <cell r="C37">
            <v>26</v>
          </cell>
          <cell r="D37" t="str">
            <v>Invasive Radiology / Cardiovascular</v>
          </cell>
          <cell r="E37" t="str">
            <v>IRC</v>
          </cell>
          <cell r="F37">
            <v>1138897</v>
          </cell>
          <cell r="G37">
            <v>19094.90322</v>
          </cell>
          <cell r="H37">
            <v>3428.0764089954464</v>
          </cell>
          <cell r="I37">
            <v>7138.396071882853</v>
          </cell>
          <cell r="J37" t="str">
            <v xml:space="preserve"> /////////</v>
          </cell>
          <cell r="K37">
            <v>160.68899999999999</v>
          </cell>
          <cell r="L37">
            <v>1399.452</v>
          </cell>
          <cell r="M37">
            <v>31221.516700878299</v>
          </cell>
          <cell r="N37">
            <v>4982.3999999999996</v>
          </cell>
          <cell r="O37">
            <v>416.72792899999996</v>
          </cell>
          <cell r="P37">
            <v>36620.644629878298</v>
          </cell>
          <cell r="R37">
            <v>26</v>
          </cell>
          <cell r="S37" t="str">
            <v>Invasive Radiology / Cardiovascular</v>
          </cell>
          <cell r="T37" t="str">
            <v>IRC</v>
          </cell>
          <cell r="U37">
            <v>0</v>
          </cell>
          <cell r="V37">
            <v>-599.27200000000005</v>
          </cell>
          <cell r="W37">
            <v>36021.3726298783</v>
          </cell>
          <cell r="X37">
            <v>2304.8000000000002</v>
          </cell>
          <cell r="Y37">
            <v>38326.172629878303</v>
          </cell>
          <cell r="AC37">
            <v>38326.172629878303</v>
          </cell>
          <cell r="AD37">
            <v>33.652009470459838</v>
          </cell>
        </row>
        <row r="38">
          <cell r="C38">
            <v>27</v>
          </cell>
          <cell r="D38" t="str">
            <v>Radiology-Diagnostic</v>
          </cell>
          <cell r="E38" t="str">
            <v>RAD</v>
          </cell>
          <cell r="F38">
            <v>1616098</v>
          </cell>
          <cell r="G38">
            <v>28535.943840000004</v>
          </cell>
          <cell r="H38">
            <v>3991.867931930854</v>
          </cell>
          <cell r="I38">
            <v>11182.373859328651</v>
          </cell>
          <cell r="J38" t="str">
            <v xml:space="preserve"> /////////</v>
          </cell>
          <cell r="K38">
            <v>496.67899999999997</v>
          </cell>
          <cell r="L38">
            <v>8780.7330000000002</v>
          </cell>
          <cell r="M38">
            <v>52987.597631259501</v>
          </cell>
          <cell r="N38">
            <v>5799.8</v>
          </cell>
          <cell r="O38">
            <v>1758.80726</v>
          </cell>
          <cell r="P38">
            <v>60546.204891259506</v>
          </cell>
          <cell r="R38">
            <v>27</v>
          </cell>
          <cell r="S38" t="str">
            <v>Radiology-Diagnostic</v>
          </cell>
          <cell r="T38" t="str">
            <v>RAD</v>
          </cell>
          <cell r="U38">
            <v>0</v>
          </cell>
          <cell r="V38">
            <v>-990.798</v>
          </cell>
          <cell r="W38">
            <v>59555.406891259503</v>
          </cell>
          <cell r="X38">
            <v>3810.6</v>
          </cell>
          <cell r="Y38">
            <v>63366.006891259502</v>
          </cell>
          <cell r="AC38">
            <v>63366.006891259502</v>
          </cell>
          <cell r="AD38">
            <v>39.20926013846902</v>
          </cell>
        </row>
        <row r="39">
          <cell r="C39">
            <v>28</v>
          </cell>
          <cell r="D39" t="str">
            <v>CT Scanner</v>
          </cell>
          <cell r="E39" t="str">
            <v>CAT</v>
          </cell>
          <cell r="F39">
            <v>4969262</v>
          </cell>
          <cell r="G39">
            <v>14777.116669999999</v>
          </cell>
          <cell r="H39">
            <v>1546.3095469990621</v>
          </cell>
          <cell r="I39">
            <v>5905.4965160258234</v>
          </cell>
          <cell r="J39" t="str">
            <v xml:space="preserve"> /////////</v>
          </cell>
          <cell r="K39">
            <v>0</v>
          </cell>
          <cell r="L39">
            <v>101.592</v>
          </cell>
          <cell r="M39">
            <v>22330.514733024884</v>
          </cell>
          <cell r="N39">
            <v>1929.1</v>
          </cell>
          <cell r="O39">
            <v>543.20538153846167</v>
          </cell>
          <cell r="P39">
            <v>24802.820114563343</v>
          </cell>
          <cell r="R39">
            <v>28</v>
          </cell>
          <cell r="S39" t="str">
            <v>CT Scanner</v>
          </cell>
          <cell r="T39" t="str">
            <v>CAT</v>
          </cell>
          <cell r="U39">
            <v>0</v>
          </cell>
          <cell r="V39">
            <v>-405.88200000000001</v>
          </cell>
          <cell r="W39">
            <v>24396.938114563342</v>
          </cell>
          <cell r="X39">
            <v>1561</v>
          </cell>
          <cell r="Y39">
            <v>25957.938114563342</v>
          </cell>
          <cell r="AC39">
            <v>25957.938114563342</v>
          </cell>
          <cell r="AD39">
            <v>5.2237008462349825</v>
          </cell>
        </row>
        <row r="40">
          <cell r="C40">
            <v>29</v>
          </cell>
          <cell r="D40" t="str">
            <v>Radiology-Therapeutic</v>
          </cell>
          <cell r="E40" t="str">
            <v>RAT</v>
          </cell>
          <cell r="F40">
            <v>4567283</v>
          </cell>
          <cell r="G40">
            <v>14448.764749999998</v>
          </cell>
          <cell r="H40">
            <v>1828.6823753832143</v>
          </cell>
          <cell r="I40">
            <v>7605.2248676075724</v>
          </cell>
          <cell r="J40" t="str">
            <v xml:space="preserve"> /////////</v>
          </cell>
          <cell r="K40">
            <v>56.320000000000007</v>
          </cell>
          <cell r="L40">
            <v>567.03</v>
          </cell>
          <cell r="M40">
            <v>24506.021992990783</v>
          </cell>
          <cell r="N40">
            <v>2346.1</v>
          </cell>
          <cell r="O40">
            <v>1068.653145</v>
          </cell>
          <cell r="P40">
            <v>27920.775137990782</v>
          </cell>
          <cell r="R40">
            <v>29</v>
          </cell>
          <cell r="S40" t="str">
            <v>Radiology-Therapeutic</v>
          </cell>
          <cell r="T40" t="str">
            <v>RAT</v>
          </cell>
          <cell r="U40">
            <v>0</v>
          </cell>
          <cell r="V40">
            <v>-456.90499999999997</v>
          </cell>
          <cell r="W40">
            <v>27463.870137990783</v>
          </cell>
          <cell r="X40">
            <v>1757.2</v>
          </cell>
          <cell r="Y40">
            <v>29221.070137990784</v>
          </cell>
          <cell r="AC40">
            <v>29221.070137990784</v>
          </cell>
          <cell r="AD40">
            <v>6.3979109982873368</v>
          </cell>
        </row>
        <row r="41">
          <cell r="C41">
            <v>30</v>
          </cell>
          <cell r="D41" t="str">
            <v>Nuclear Medicine</v>
          </cell>
          <cell r="E41" t="str">
            <v>NUC</v>
          </cell>
          <cell r="F41">
            <v>703289</v>
          </cell>
          <cell r="G41">
            <v>10720.75085</v>
          </cell>
          <cell r="H41">
            <v>946.94325459507013</v>
          </cell>
          <cell r="I41">
            <v>5086.5763529800352</v>
          </cell>
          <cell r="J41" t="str">
            <v xml:space="preserve"> /////////</v>
          </cell>
          <cell r="K41">
            <v>0</v>
          </cell>
          <cell r="L41">
            <v>227.94900000000001</v>
          </cell>
          <cell r="M41">
            <v>16982.219457575105</v>
          </cell>
          <cell r="N41">
            <v>1053.0999999999999</v>
          </cell>
          <cell r="O41">
            <v>312.40580199999999</v>
          </cell>
          <cell r="P41">
            <v>18347.725259575105</v>
          </cell>
          <cell r="R41">
            <v>30</v>
          </cell>
          <cell r="S41" t="str">
            <v>Nuclear Medicine</v>
          </cell>
          <cell r="T41" t="str">
            <v>NUC</v>
          </cell>
          <cell r="U41">
            <v>0</v>
          </cell>
          <cell r="V41">
            <v>-300.24799999999999</v>
          </cell>
          <cell r="W41">
            <v>18047.477259575106</v>
          </cell>
          <cell r="X41">
            <v>1154.7</v>
          </cell>
          <cell r="Y41">
            <v>19202.177259575106</v>
          </cell>
          <cell r="AC41">
            <v>19202.177259575106</v>
          </cell>
          <cell r="AD41">
            <v>27.303394848455053</v>
          </cell>
        </row>
        <row r="42">
          <cell r="C42">
            <v>31</v>
          </cell>
          <cell r="D42" t="str">
            <v>Respiratory Therapy</v>
          </cell>
          <cell r="E42" t="str">
            <v>RES</v>
          </cell>
          <cell r="F42">
            <v>12813498</v>
          </cell>
          <cell r="G42">
            <v>22812.234650000002</v>
          </cell>
          <cell r="H42">
            <v>624.34420920834827</v>
          </cell>
          <cell r="I42">
            <v>3797.1483300849882</v>
          </cell>
          <cell r="J42" t="str">
            <v xml:space="preserve"> /////////</v>
          </cell>
          <cell r="K42">
            <v>0</v>
          </cell>
          <cell r="L42">
            <v>77.698999999999998</v>
          </cell>
          <cell r="M42">
            <v>27311.426189293339</v>
          </cell>
          <cell r="N42">
            <v>719</v>
          </cell>
          <cell r="O42">
            <v>0</v>
          </cell>
          <cell r="P42">
            <v>28030.426189293339</v>
          </cell>
          <cell r="R42">
            <v>31</v>
          </cell>
          <cell r="S42" t="str">
            <v>Respiratory Therapy</v>
          </cell>
          <cell r="T42" t="str">
            <v>RES</v>
          </cell>
          <cell r="U42">
            <v>0</v>
          </cell>
          <cell r="V42">
            <v>-458.69900000000001</v>
          </cell>
          <cell r="W42">
            <v>27571.727189293339</v>
          </cell>
          <cell r="X42">
            <v>1764.1</v>
          </cell>
          <cell r="Y42">
            <v>29335.827189293337</v>
          </cell>
          <cell r="AC42">
            <v>29335.827189293337</v>
          </cell>
          <cell r="AD42">
            <v>2.2894472055400752</v>
          </cell>
        </row>
        <row r="43">
          <cell r="C43">
            <v>32</v>
          </cell>
          <cell r="D43" t="str">
            <v>Pulmonary Function Testing</v>
          </cell>
          <cell r="E43" t="str">
            <v>PUL</v>
          </cell>
          <cell r="F43">
            <v>436847</v>
          </cell>
          <cell r="G43">
            <v>1036.0167099999999</v>
          </cell>
          <cell r="H43">
            <v>192.63373286030932</v>
          </cell>
          <cell r="I43">
            <v>529.16730398742061</v>
          </cell>
          <cell r="J43" t="str">
            <v xml:space="preserve"> /////////</v>
          </cell>
          <cell r="K43">
            <v>0</v>
          </cell>
          <cell r="L43">
            <v>50.828000000000003</v>
          </cell>
          <cell r="M43">
            <v>1808.6457468477297</v>
          </cell>
          <cell r="N43">
            <v>270</v>
          </cell>
          <cell r="O43">
            <v>0</v>
          </cell>
          <cell r="P43">
            <v>2078.6457468477297</v>
          </cell>
          <cell r="R43">
            <v>32</v>
          </cell>
          <cell r="S43" t="str">
            <v>Pulmonary Function Testing</v>
          </cell>
          <cell r="T43" t="str">
            <v>PUL</v>
          </cell>
          <cell r="U43">
            <v>0</v>
          </cell>
          <cell r="V43">
            <v>-34.015999999999998</v>
          </cell>
          <cell r="W43">
            <v>2044.6297468477296</v>
          </cell>
          <cell r="X43">
            <v>130.80000000000001</v>
          </cell>
          <cell r="Y43">
            <v>2175.4297468477298</v>
          </cell>
          <cell r="AC43">
            <v>2175.4297468477298</v>
          </cell>
          <cell r="AD43">
            <v>4.979843622246988</v>
          </cell>
        </row>
        <row r="44">
          <cell r="C44">
            <v>33</v>
          </cell>
          <cell r="D44" t="str">
            <v>Electroencephalography</v>
          </cell>
          <cell r="E44" t="str">
            <v>EEG</v>
          </cell>
          <cell r="F44">
            <v>2120122</v>
          </cell>
          <cell r="G44">
            <v>6415.2401399999999</v>
          </cell>
          <cell r="H44">
            <v>650.77407308323018</v>
          </cell>
          <cell r="I44">
            <v>1826.7693232466563</v>
          </cell>
          <cell r="J44" t="str">
            <v xml:space="preserve"> /////////</v>
          </cell>
          <cell r="K44">
            <v>155.928</v>
          </cell>
          <cell r="L44">
            <v>288.69</v>
          </cell>
          <cell r="M44">
            <v>9337.4015363298877</v>
          </cell>
          <cell r="N44">
            <v>874.9</v>
          </cell>
          <cell r="O44">
            <v>0</v>
          </cell>
          <cell r="P44">
            <v>10212.301536329887</v>
          </cell>
          <cell r="R44">
            <v>33</v>
          </cell>
          <cell r="S44" t="str">
            <v>Electroencephalography</v>
          </cell>
          <cell r="T44" t="str">
            <v>EEG</v>
          </cell>
          <cell r="U44">
            <v>0</v>
          </cell>
          <cell r="V44">
            <v>-167.11799999999999</v>
          </cell>
          <cell r="W44">
            <v>10045.183536329887</v>
          </cell>
          <cell r="X44">
            <v>642.70000000000005</v>
          </cell>
          <cell r="Y44">
            <v>10687.883536329888</v>
          </cell>
          <cell r="AC44">
            <v>10687.883536329888</v>
          </cell>
          <cell r="AD44">
            <v>5.0411643935254133</v>
          </cell>
        </row>
        <row r="45">
          <cell r="C45">
            <v>34</v>
          </cell>
          <cell r="D45" t="str">
            <v>Physical Therapy</v>
          </cell>
          <cell r="E45" t="str">
            <v>PTH</v>
          </cell>
          <cell r="F45">
            <v>1965008</v>
          </cell>
          <cell r="G45">
            <v>9050.9285100000016</v>
          </cell>
          <cell r="H45">
            <v>561.60728892312784</v>
          </cell>
          <cell r="I45">
            <v>2674.6787892339248</v>
          </cell>
          <cell r="J45" t="str">
            <v xml:space="preserve"> /////////</v>
          </cell>
          <cell r="K45">
            <v>0</v>
          </cell>
          <cell r="L45">
            <v>144.33099999999999</v>
          </cell>
          <cell r="M45">
            <v>12431.545588157054</v>
          </cell>
          <cell r="N45">
            <v>866.3</v>
          </cell>
          <cell r="O45">
            <v>0.01</v>
          </cell>
          <cell r="P45">
            <v>13297.855588157054</v>
          </cell>
          <cell r="R45">
            <v>34</v>
          </cell>
          <cell r="S45" t="str">
            <v>Physical Therapy</v>
          </cell>
          <cell r="T45" t="str">
            <v>PTH</v>
          </cell>
          <cell r="U45">
            <v>0</v>
          </cell>
          <cell r="V45">
            <v>-217.61099999999999</v>
          </cell>
          <cell r="W45">
            <v>13080.244588157053</v>
          </cell>
          <cell r="X45">
            <v>836.9</v>
          </cell>
          <cell r="Y45">
            <v>13917.144588157053</v>
          </cell>
          <cell r="AC45">
            <v>13917.144588157053</v>
          </cell>
          <cell r="AD45">
            <v>7.0824874952962293</v>
          </cell>
        </row>
        <row r="46">
          <cell r="C46">
            <v>35</v>
          </cell>
          <cell r="D46" t="str">
            <v>Occupational Therapy</v>
          </cell>
          <cell r="E46" t="str">
            <v>OTH</v>
          </cell>
          <cell r="F46">
            <v>1322490</v>
          </cell>
          <cell r="G46">
            <v>5582.9290399999991</v>
          </cell>
          <cell r="H46">
            <v>1053.5620535763428</v>
          </cell>
          <cell r="I46">
            <v>1390.6963763576778</v>
          </cell>
          <cell r="J46" t="str">
            <v xml:space="preserve"> /////////</v>
          </cell>
          <cell r="K46">
            <v>0</v>
          </cell>
          <cell r="L46">
            <v>80.183999999999997</v>
          </cell>
          <cell r="M46">
            <v>8107.3714699340198</v>
          </cell>
          <cell r="N46">
            <v>1612.9</v>
          </cell>
          <cell r="O46">
            <v>0.03</v>
          </cell>
          <cell r="P46">
            <v>9720.3014699340201</v>
          </cell>
          <cell r="R46">
            <v>35</v>
          </cell>
          <cell r="S46" t="str">
            <v>Occupational Therapy</v>
          </cell>
          <cell r="T46" t="str">
            <v>OTH</v>
          </cell>
          <cell r="U46">
            <v>0</v>
          </cell>
          <cell r="V46">
            <v>-159.066</v>
          </cell>
          <cell r="W46">
            <v>9561.2354699340194</v>
          </cell>
          <cell r="X46">
            <v>611.79999999999995</v>
          </cell>
          <cell r="Y46">
            <v>10173.035469934019</v>
          </cell>
          <cell r="AC46">
            <v>10173.035469934019</v>
          </cell>
          <cell r="AD46">
            <v>7.6923345128764824</v>
          </cell>
        </row>
        <row r="47">
          <cell r="C47">
            <v>36</v>
          </cell>
          <cell r="D47" t="str">
            <v>Speech Language Pathology</v>
          </cell>
          <cell r="E47" t="str">
            <v>STH</v>
          </cell>
          <cell r="F47">
            <v>766089</v>
          </cell>
          <cell r="G47">
            <v>4016.9585400000005</v>
          </cell>
          <cell r="H47">
            <v>115.17987212449086</v>
          </cell>
          <cell r="I47">
            <v>1371.2516419335495</v>
          </cell>
          <cell r="J47" t="str">
            <v xml:space="preserve"> /////////</v>
          </cell>
          <cell r="K47">
            <v>113.61499999999999</v>
          </cell>
          <cell r="L47">
            <v>120.264</v>
          </cell>
          <cell r="M47">
            <v>5737.2690540580406</v>
          </cell>
          <cell r="N47">
            <v>87.4</v>
          </cell>
          <cell r="O47">
            <v>0</v>
          </cell>
          <cell r="P47">
            <v>5824.6690540580403</v>
          </cell>
          <cell r="R47">
            <v>36</v>
          </cell>
          <cell r="S47" t="str">
            <v>Speech Language Pathology</v>
          </cell>
          <cell r="T47" t="str">
            <v>STH</v>
          </cell>
          <cell r="U47">
            <v>0</v>
          </cell>
          <cell r="V47">
            <v>-95.316999999999993</v>
          </cell>
          <cell r="W47">
            <v>5729.3520540580403</v>
          </cell>
          <cell r="X47">
            <v>366.6</v>
          </cell>
          <cell r="Y47">
            <v>6095.9520540580406</v>
          </cell>
          <cell r="AC47">
            <v>6095.9520540580406</v>
          </cell>
          <cell r="AD47">
            <v>7.9572374150497405</v>
          </cell>
        </row>
        <row r="48">
          <cell r="C48">
            <v>37</v>
          </cell>
          <cell r="D48" t="str">
            <v>Recreational Therapy</v>
          </cell>
          <cell r="E48" t="str">
            <v>REC</v>
          </cell>
          <cell r="F48">
            <v>0</v>
          </cell>
          <cell r="G48">
            <v>0</v>
          </cell>
          <cell r="H48">
            <v>0</v>
          </cell>
          <cell r="I48">
            <v>0</v>
          </cell>
          <cell r="J48" t="str">
            <v xml:space="preserve"> /////////</v>
          </cell>
          <cell r="K48">
            <v>0</v>
          </cell>
          <cell r="L48">
            <v>0</v>
          </cell>
          <cell r="M48">
            <v>0</v>
          </cell>
          <cell r="N48">
            <v>0</v>
          </cell>
          <cell r="O48">
            <v>0</v>
          </cell>
          <cell r="P48">
            <v>0</v>
          </cell>
          <cell r="R48">
            <v>37</v>
          </cell>
          <cell r="S48" t="str">
            <v>Recreational Therapy</v>
          </cell>
          <cell r="T48" t="str">
            <v>REC</v>
          </cell>
          <cell r="U48">
            <v>0</v>
          </cell>
          <cell r="V48">
            <v>0</v>
          </cell>
          <cell r="W48">
            <v>0</v>
          </cell>
          <cell r="X48">
            <v>0</v>
          </cell>
          <cell r="Y48">
            <v>0</v>
          </cell>
          <cell r="AC48">
            <v>0</v>
          </cell>
          <cell r="AD48">
            <v>0</v>
          </cell>
        </row>
        <row r="49">
          <cell r="C49">
            <v>38</v>
          </cell>
          <cell r="D49" t="str">
            <v>Audiology</v>
          </cell>
          <cell r="E49" t="str">
            <v>AUD</v>
          </cell>
          <cell r="F49">
            <v>204423</v>
          </cell>
          <cell r="G49">
            <v>784.6</v>
          </cell>
          <cell r="H49">
            <v>28.530000882928984</v>
          </cell>
          <cell r="I49">
            <v>420.95266506059971</v>
          </cell>
          <cell r="J49" t="str">
            <v xml:space="preserve"> /////////</v>
          </cell>
          <cell r="K49">
            <v>0</v>
          </cell>
          <cell r="L49">
            <v>0</v>
          </cell>
          <cell r="M49">
            <v>1234.0826659435288</v>
          </cell>
          <cell r="N49">
            <v>4.5999999999999996</v>
          </cell>
          <cell r="O49">
            <v>0</v>
          </cell>
          <cell r="P49">
            <v>1238.6826659435287</v>
          </cell>
          <cell r="R49">
            <v>38</v>
          </cell>
          <cell r="S49" t="str">
            <v>Audiology</v>
          </cell>
          <cell r="T49" t="str">
            <v>AUD</v>
          </cell>
          <cell r="U49">
            <v>0</v>
          </cell>
          <cell r="V49">
            <v>-20.27</v>
          </cell>
          <cell r="W49">
            <v>1218.4126659435287</v>
          </cell>
          <cell r="X49">
            <v>78</v>
          </cell>
          <cell r="Y49">
            <v>1296.4126659435287</v>
          </cell>
          <cell r="AC49">
            <v>1296.4126659435287</v>
          </cell>
          <cell r="AD49">
            <v>6.3418141106603896</v>
          </cell>
        </row>
        <row r="50">
          <cell r="C50">
            <v>39</v>
          </cell>
          <cell r="D50" t="str">
            <v>Other Physical Medicine</v>
          </cell>
          <cell r="E50" t="str">
            <v>OPM</v>
          </cell>
          <cell r="F50">
            <v>0</v>
          </cell>
          <cell r="G50">
            <v>0</v>
          </cell>
          <cell r="H50">
            <v>0</v>
          </cell>
          <cell r="I50">
            <v>0</v>
          </cell>
          <cell r="J50" t="str">
            <v xml:space="preserve"> /////////</v>
          </cell>
          <cell r="K50">
            <v>0</v>
          </cell>
          <cell r="L50">
            <v>0</v>
          </cell>
          <cell r="M50">
            <v>0</v>
          </cell>
          <cell r="N50">
            <v>0</v>
          </cell>
          <cell r="O50">
            <v>0</v>
          </cell>
          <cell r="P50">
            <v>0</v>
          </cell>
          <cell r="R50">
            <v>39</v>
          </cell>
          <cell r="S50" t="str">
            <v>Other Physical Medicine</v>
          </cell>
          <cell r="T50" t="str">
            <v>OPM</v>
          </cell>
          <cell r="U50">
            <v>0</v>
          </cell>
          <cell r="V50">
            <v>0</v>
          </cell>
          <cell r="W50">
            <v>0</v>
          </cell>
          <cell r="X50">
            <v>0</v>
          </cell>
          <cell r="Y50">
            <v>0</v>
          </cell>
          <cell r="AC50">
            <v>0</v>
          </cell>
          <cell r="AD50">
            <v>0</v>
          </cell>
        </row>
        <row r="51">
          <cell r="C51">
            <v>40</v>
          </cell>
          <cell r="D51" t="str">
            <v>Renal Dialysis</v>
          </cell>
          <cell r="E51" t="str">
            <v>RDL</v>
          </cell>
          <cell r="F51">
            <v>10556</v>
          </cell>
          <cell r="G51">
            <v>4373.9749499999998</v>
          </cell>
          <cell r="H51">
            <v>393.99735273711451</v>
          </cell>
          <cell r="I51">
            <v>732.46585585312926</v>
          </cell>
          <cell r="J51" t="str">
            <v xml:space="preserve"> /////////</v>
          </cell>
          <cell r="K51">
            <v>0</v>
          </cell>
          <cell r="L51">
            <v>0</v>
          </cell>
          <cell r="M51">
            <v>5500.4381585902438</v>
          </cell>
          <cell r="N51">
            <v>383.5</v>
          </cell>
          <cell r="O51">
            <v>1.5924790000000002</v>
          </cell>
          <cell r="P51">
            <v>5885.5306375902437</v>
          </cell>
          <cell r="R51">
            <v>40</v>
          </cell>
          <cell r="S51" t="str">
            <v>Renal Dialysis</v>
          </cell>
          <cell r="T51" t="str">
            <v>RDL</v>
          </cell>
          <cell r="U51">
            <v>0</v>
          </cell>
          <cell r="V51">
            <v>-96.313000000000002</v>
          </cell>
          <cell r="W51">
            <v>5789.2176375902436</v>
          </cell>
          <cell r="X51">
            <v>370.4</v>
          </cell>
          <cell r="Y51">
            <v>6159.6176375902432</v>
          </cell>
          <cell r="AC51">
            <v>6159.6176375902432</v>
          </cell>
          <cell r="AD51">
            <v>583.5181543757335</v>
          </cell>
        </row>
        <row r="52">
          <cell r="C52">
            <v>41</v>
          </cell>
          <cell r="D52" t="str">
            <v>Organ Acquisition</v>
          </cell>
          <cell r="E52" t="str">
            <v>OA</v>
          </cell>
          <cell r="F52">
            <v>385</v>
          </cell>
          <cell r="G52">
            <v>31498.372090000001</v>
          </cell>
          <cell r="H52">
            <v>1789.0482124000494</v>
          </cell>
          <cell r="I52">
            <v>138.81132017604864</v>
          </cell>
          <cell r="J52" t="str">
            <v xml:space="preserve"> /////////</v>
          </cell>
          <cell r="K52">
            <v>0</v>
          </cell>
          <cell r="L52">
            <v>0</v>
          </cell>
          <cell r="M52">
            <v>33426.231622576102</v>
          </cell>
          <cell r="N52">
            <v>3.8</v>
          </cell>
          <cell r="O52">
            <v>0</v>
          </cell>
          <cell r="P52">
            <v>33430.031622576105</v>
          </cell>
          <cell r="R52">
            <v>41</v>
          </cell>
          <cell r="S52" t="str">
            <v>Organ Acquisition</v>
          </cell>
          <cell r="T52" t="str">
            <v>OA</v>
          </cell>
          <cell r="U52">
            <v>0</v>
          </cell>
          <cell r="V52">
            <v>-547.05999999999995</v>
          </cell>
          <cell r="W52">
            <v>32882.971622576108</v>
          </cell>
          <cell r="X52">
            <v>2104</v>
          </cell>
          <cell r="Y52">
            <v>34986.971622576108</v>
          </cell>
          <cell r="AC52">
            <v>34986.971622576108</v>
          </cell>
          <cell r="AD52">
            <v>90875.250967730157</v>
          </cell>
        </row>
        <row r="53">
          <cell r="C53">
            <v>42</v>
          </cell>
          <cell r="D53" t="str">
            <v>Leukopheresis</v>
          </cell>
          <cell r="E53" t="str">
            <v>LEU</v>
          </cell>
          <cell r="F53">
            <v>114415</v>
          </cell>
          <cell r="G53">
            <v>17322.074240000002</v>
          </cell>
          <cell r="H53">
            <v>766.08234284642901</v>
          </cell>
          <cell r="I53">
            <v>5286.8071244249504</v>
          </cell>
          <cell r="J53" t="str">
            <v xml:space="preserve"> /////////</v>
          </cell>
          <cell r="K53">
            <v>0</v>
          </cell>
          <cell r="L53">
            <v>40.654000000000003</v>
          </cell>
          <cell r="M53">
            <v>23415.61770727138</v>
          </cell>
          <cell r="N53">
            <v>480.5</v>
          </cell>
          <cell r="O53">
            <v>0.01</v>
          </cell>
          <cell r="P53">
            <v>23896.127707271378</v>
          </cell>
          <cell r="R53">
            <v>42</v>
          </cell>
          <cell r="S53" t="str">
            <v>Leukopheresis</v>
          </cell>
          <cell r="T53" t="str">
            <v>LEU</v>
          </cell>
          <cell r="U53">
            <v>0</v>
          </cell>
          <cell r="V53">
            <v>-391.04399999999998</v>
          </cell>
          <cell r="W53">
            <v>23505.083707271377</v>
          </cell>
          <cell r="X53">
            <v>1503.9</v>
          </cell>
          <cell r="Y53">
            <v>25008.983707271378</v>
          </cell>
          <cell r="AC53">
            <v>25008.983707271378</v>
          </cell>
          <cell r="AD53">
            <v>218.58133730080303</v>
          </cell>
        </row>
        <row r="54">
          <cell r="C54">
            <v>43</v>
          </cell>
          <cell r="D54" t="str">
            <v>Hyperbaric Chamber</v>
          </cell>
          <cell r="E54" t="str">
            <v>HYP</v>
          </cell>
          <cell r="F54">
            <v>0</v>
          </cell>
          <cell r="G54">
            <v>0</v>
          </cell>
          <cell r="H54">
            <v>0</v>
          </cell>
          <cell r="I54">
            <v>0</v>
          </cell>
          <cell r="J54" t="str">
            <v xml:space="preserve"> /////////</v>
          </cell>
          <cell r="K54">
            <v>0</v>
          </cell>
          <cell r="L54">
            <v>0</v>
          </cell>
          <cell r="M54">
            <v>0</v>
          </cell>
          <cell r="N54">
            <v>0</v>
          </cell>
          <cell r="O54">
            <v>0</v>
          </cell>
          <cell r="P54">
            <v>0</v>
          </cell>
          <cell r="R54">
            <v>43</v>
          </cell>
          <cell r="S54" t="str">
            <v>Hyperbaric Chamber</v>
          </cell>
          <cell r="T54" t="str">
            <v>HYP</v>
          </cell>
          <cell r="U54">
            <v>0</v>
          </cell>
          <cell r="V54">
            <v>0</v>
          </cell>
          <cell r="W54">
            <v>0</v>
          </cell>
          <cell r="X54">
            <v>0</v>
          </cell>
          <cell r="Y54">
            <v>0</v>
          </cell>
          <cell r="AC54">
            <v>0</v>
          </cell>
          <cell r="AD54">
            <v>0</v>
          </cell>
        </row>
        <row r="55">
          <cell r="C55">
            <v>44</v>
          </cell>
          <cell r="D55" t="str">
            <v>Free Standing Emergency</v>
          </cell>
          <cell r="E55" t="str">
            <v>FSE</v>
          </cell>
          <cell r="F55">
            <v>0</v>
          </cell>
          <cell r="G55">
            <v>0</v>
          </cell>
          <cell r="H55">
            <v>0</v>
          </cell>
          <cell r="I55">
            <v>0</v>
          </cell>
          <cell r="J55" t="str">
            <v xml:space="preserve"> /////////</v>
          </cell>
          <cell r="K55">
            <v>0</v>
          </cell>
          <cell r="L55">
            <v>0</v>
          </cell>
          <cell r="M55">
            <v>0</v>
          </cell>
          <cell r="N55">
            <v>0</v>
          </cell>
          <cell r="O55">
            <v>0</v>
          </cell>
          <cell r="P55">
            <v>0</v>
          </cell>
          <cell r="R55">
            <v>44</v>
          </cell>
          <cell r="S55" t="str">
            <v>Free Standing Emergency</v>
          </cell>
          <cell r="T55" t="str">
            <v>FSE</v>
          </cell>
          <cell r="U55">
            <v>0</v>
          </cell>
          <cell r="V55">
            <v>0</v>
          </cell>
          <cell r="W55">
            <v>0</v>
          </cell>
          <cell r="X55">
            <v>0</v>
          </cell>
          <cell r="Y55">
            <v>0</v>
          </cell>
          <cell r="AC55">
            <v>0</v>
          </cell>
          <cell r="AD55">
            <v>0</v>
          </cell>
        </row>
        <row r="56">
          <cell r="C56">
            <v>45</v>
          </cell>
          <cell r="D56" t="str">
            <v>Magnetic Resonance Imaging</v>
          </cell>
          <cell r="E56" t="str">
            <v>MRI</v>
          </cell>
          <cell r="F56">
            <v>982950</v>
          </cell>
          <cell r="G56">
            <v>13782.857749999999</v>
          </cell>
          <cell r="H56">
            <v>1531.1523297422516</v>
          </cell>
          <cell r="I56">
            <v>5752.0892166154226</v>
          </cell>
          <cell r="J56" t="str">
            <v xml:space="preserve"> /////////</v>
          </cell>
          <cell r="K56">
            <v>0</v>
          </cell>
          <cell r="L56">
            <v>893.68799999999999</v>
          </cell>
          <cell r="M56">
            <v>21959.78729635767</v>
          </cell>
          <cell r="N56">
            <v>2070.1</v>
          </cell>
          <cell r="O56">
            <v>1317.2428883333332</v>
          </cell>
          <cell r="P56">
            <v>25347.130184691003</v>
          </cell>
          <cell r="R56">
            <v>45</v>
          </cell>
          <cell r="S56" t="str">
            <v>Magnetic Resonance Imaging</v>
          </cell>
          <cell r="T56" t="str">
            <v>MRI</v>
          </cell>
          <cell r="U56">
            <v>0</v>
          </cell>
          <cell r="V56">
            <v>-414.78899999999999</v>
          </cell>
          <cell r="W56">
            <v>24932.341184691002</v>
          </cell>
          <cell r="X56">
            <v>1595.3</v>
          </cell>
          <cell r="Y56">
            <v>26527.641184691001</v>
          </cell>
          <cell r="AC56">
            <v>26527.641184691001</v>
          </cell>
          <cell r="AD56">
            <v>26.987782882843483</v>
          </cell>
        </row>
        <row r="57">
          <cell r="C57">
            <v>46</v>
          </cell>
          <cell r="D57" t="str">
            <v>Lithotripsy</v>
          </cell>
          <cell r="E57" t="str">
            <v>LIT</v>
          </cell>
          <cell r="F57">
            <v>0</v>
          </cell>
          <cell r="G57">
            <v>0</v>
          </cell>
          <cell r="H57">
            <v>0</v>
          </cell>
          <cell r="I57">
            <v>0</v>
          </cell>
          <cell r="J57" t="str">
            <v xml:space="preserve"> /////////</v>
          </cell>
          <cell r="K57">
            <v>0</v>
          </cell>
          <cell r="L57">
            <v>0</v>
          </cell>
          <cell r="M57">
            <v>0</v>
          </cell>
          <cell r="N57">
            <v>0</v>
          </cell>
          <cell r="O57">
            <v>0</v>
          </cell>
          <cell r="P57">
            <v>0</v>
          </cell>
          <cell r="R57">
            <v>46</v>
          </cell>
          <cell r="S57" t="str">
            <v>Lithotripsy</v>
          </cell>
          <cell r="T57" t="str">
            <v>LIT</v>
          </cell>
          <cell r="U57">
            <v>0</v>
          </cell>
          <cell r="V57">
            <v>0</v>
          </cell>
          <cell r="W57">
            <v>0</v>
          </cell>
          <cell r="X57">
            <v>0</v>
          </cell>
          <cell r="Y57">
            <v>0</v>
          </cell>
          <cell r="AC57">
            <v>0</v>
          </cell>
          <cell r="AD57">
            <v>0</v>
          </cell>
        </row>
        <row r="58">
          <cell r="C58">
            <v>47</v>
          </cell>
          <cell r="D58" t="str">
            <v>Rehabilitation</v>
          </cell>
          <cell r="E58" t="str">
            <v>RHB</v>
          </cell>
          <cell r="F58">
            <v>5480</v>
          </cell>
          <cell r="G58">
            <v>6249.5334299999995</v>
          </cell>
          <cell r="H58">
            <v>881.02071684508303</v>
          </cell>
          <cell r="I58">
            <v>1055.5081031612553</v>
          </cell>
          <cell r="J58" t="str">
            <v xml:space="preserve"> /////////</v>
          </cell>
          <cell r="K58">
            <v>229.14599999999999</v>
          </cell>
          <cell r="L58">
            <v>725.09100000000001</v>
          </cell>
          <cell r="M58">
            <v>9140.2992500063392</v>
          </cell>
          <cell r="N58">
            <v>587.70000000000005</v>
          </cell>
          <cell r="O58">
            <v>22.009999999999998</v>
          </cell>
          <cell r="P58">
            <v>9750.0092500063402</v>
          </cell>
          <cell r="R58">
            <v>47</v>
          </cell>
          <cell r="S58" t="str">
            <v>Rehabilitation</v>
          </cell>
          <cell r="T58" t="str">
            <v>RHB</v>
          </cell>
          <cell r="U58">
            <v>0</v>
          </cell>
          <cell r="V58">
            <v>-159.55199999999999</v>
          </cell>
          <cell r="W58">
            <v>9590.4572500063405</v>
          </cell>
          <cell r="X58">
            <v>613.6</v>
          </cell>
          <cell r="Y58">
            <v>10204.057250006341</v>
          </cell>
          <cell r="AC58">
            <v>10204.057250006341</v>
          </cell>
          <cell r="AD58">
            <v>1862.054242701887</v>
          </cell>
        </row>
        <row r="59">
          <cell r="C59">
            <v>48</v>
          </cell>
          <cell r="D59" t="str">
            <v>Observation</v>
          </cell>
          <cell r="E59" t="str">
            <v>OBV</v>
          </cell>
          <cell r="F59">
            <v>78520</v>
          </cell>
          <cell r="G59">
            <v>2844.2</v>
          </cell>
          <cell r="H59">
            <v>13.366847214586661</v>
          </cell>
          <cell r="I59">
            <v>1513.2280616910471</v>
          </cell>
          <cell r="J59" t="str">
            <v xml:space="preserve"> /////////</v>
          </cell>
          <cell r="K59">
            <v>0</v>
          </cell>
          <cell r="L59">
            <v>0</v>
          </cell>
          <cell r="M59">
            <v>4370.7949089056337</v>
          </cell>
          <cell r="N59">
            <v>16.600000000000001</v>
          </cell>
          <cell r="O59">
            <v>0</v>
          </cell>
          <cell r="P59">
            <v>4387.3949089056341</v>
          </cell>
          <cell r="R59">
            <v>48</v>
          </cell>
          <cell r="S59" t="str">
            <v>Observation</v>
          </cell>
          <cell r="T59" t="str">
            <v>OBV</v>
          </cell>
          <cell r="U59">
            <v>0</v>
          </cell>
          <cell r="V59">
            <v>-71.796999999999997</v>
          </cell>
          <cell r="W59">
            <v>4315.5979089056345</v>
          </cell>
          <cell r="X59">
            <v>276.10000000000002</v>
          </cell>
          <cell r="Y59">
            <v>4591.6979089056349</v>
          </cell>
          <cell r="AC59">
            <v>4591.6979089056349</v>
          </cell>
          <cell r="AD59">
            <v>58.478068121569471</v>
          </cell>
        </row>
        <row r="60">
          <cell r="C60">
            <v>49</v>
          </cell>
          <cell r="D60" t="str">
            <v>Ambulance Services-Rebundled</v>
          </cell>
          <cell r="E60" t="str">
            <v>AMR</v>
          </cell>
          <cell r="F60">
            <v>0</v>
          </cell>
          <cell r="G60">
            <v>0</v>
          </cell>
          <cell r="H60">
            <v>0</v>
          </cell>
          <cell r="I60">
            <v>0</v>
          </cell>
          <cell r="J60" t="str">
            <v xml:space="preserve"> /////////</v>
          </cell>
          <cell r="K60" t="str">
            <v>////////////</v>
          </cell>
          <cell r="L60" t="str">
            <v>////////////</v>
          </cell>
          <cell r="M60">
            <v>0</v>
          </cell>
          <cell r="N60" t="str">
            <v>////////////</v>
          </cell>
          <cell r="O60" t="str">
            <v>////////////</v>
          </cell>
          <cell r="P60">
            <v>0</v>
          </cell>
          <cell r="R60">
            <v>49</v>
          </cell>
          <cell r="S60" t="str">
            <v>Ambulance Services-Rebundled</v>
          </cell>
          <cell r="T60" t="str">
            <v>AMR</v>
          </cell>
          <cell r="U60">
            <v>0</v>
          </cell>
          <cell r="V60">
            <v>0</v>
          </cell>
          <cell r="W60">
            <v>0</v>
          </cell>
          <cell r="X60">
            <v>0</v>
          </cell>
          <cell r="Y60">
            <v>0</v>
          </cell>
          <cell r="AC60">
            <v>0</v>
          </cell>
          <cell r="AD60">
            <v>0</v>
          </cell>
        </row>
        <row r="61">
          <cell r="C61">
            <v>50</v>
          </cell>
          <cell r="D61" t="str">
            <v>Transurethal Microwave Thermotherapy</v>
          </cell>
          <cell r="E61" t="str">
            <v>TMT</v>
          </cell>
          <cell r="F61">
            <v>0</v>
          </cell>
          <cell r="G61">
            <v>0</v>
          </cell>
          <cell r="H61">
            <v>0</v>
          </cell>
          <cell r="I61">
            <v>0</v>
          </cell>
          <cell r="J61" t="str">
            <v xml:space="preserve"> /////////</v>
          </cell>
          <cell r="K61">
            <v>0</v>
          </cell>
          <cell r="L61">
            <v>0</v>
          </cell>
          <cell r="M61">
            <v>0</v>
          </cell>
          <cell r="N61">
            <v>0</v>
          </cell>
          <cell r="O61">
            <v>0</v>
          </cell>
          <cell r="P61">
            <v>0</v>
          </cell>
          <cell r="R61">
            <v>50</v>
          </cell>
          <cell r="S61" t="str">
            <v>Transurethal Microwave Thermotherapy</v>
          </cell>
          <cell r="T61" t="str">
            <v>TMT</v>
          </cell>
          <cell r="U61">
            <v>0</v>
          </cell>
          <cell r="V61">
            <v>0</v>
          </cell>
          <cell r="W61">
            <v>0</v>
          </cell>
          <cell r="X61">
            <v>0</v>
          </cell>
          <cell r="Y61">
            <v>0</v>
          </cell>
          <cell r="AC61">
            <v>0</v>
          </cell>
          <cell r="AD61">
            <v>0</v>
          </cell>
        </row>
        <row r="62">
          <cell r="C62">
            <v>51</v>
          </cell>
          <cell r="D62" t="str">
            <v>Oncology O/P Clinic</v>
          </cell>
          <cell r="E62" t="str">
            <v>OCL</v>
          </cell>
          <cell r="F62">
            <v>1066246</v>
          </cell>
          <cell r="G62">
            <v>11615.717119999999</v>
          </cell>
          <cell r="H62">
            <v>980.78991493237913</v>
          </cell>
          <cell r="I62">
            <v>1943.3219345596649</v>
          </cell>
          <cell r="J62" t="str">
            <v xml:space="preserve"> /////////</v>
          </cell>
          <cell r="K62">
            <v>527.43099999999993</v>
          </cell>
          <cell r="L62">
            <v>209.286</v>
          </cell>
          <cell r="M62">
            <v>15276.545969492043</v>
          </cell>
          <cell r="N62">
            <v>1406.2</v>
          </cell>
          <cell r="O62">
            <v>0.03</v>
          </cell>
          <cell r="P62">
            <v>16682.775969492042</v>
          </cell>
          <cell r="R62">
            <v>51</v>
          </cell>
          <cell r="S62" t="str">
            <v>Oncology O/P Clinic</v>
          </cell>
          <cell r="T62" t="str">
            <v>OCL</v>
          </cell>
          <cell r="U62">
            <v>0</v>
          </cell>
          <cell r="V62">
            <v>-273.00299999999999</v>
          </cell>
          <cell r="W62">
            <v>16409.772969492042</v>
          </cell>
          <cell r="X62">
            <v>1050</v>
          </cell>
          <cell r="Y62">
            <v>17459.772969492042</v>
          </cell>
          <cell r="AC62">
            <v>17459.772969492042</v>
          </cell>
          <cell r="AD62">
            <v>16.374995047570675</v>
          </cell>
        </row>
        <row r="63">
          <cell r="C63">
            <v>52</v>
          </cell>
          <cell r="D63" t="str">
            <v>Transurethal Needle Ablation</v>
          </cell>
          <cell r="E63" t="str">
            <v>TNA</v>
          </cell>
          <cell r="F63">
            <v>0</v>
          </cell>
          <cell r="G63">
            <v>0</v>
          </cell>
          <cell r="H63">
            <v>0</v>
          </cell>
          <cell r="I63">
            <v>0</v>
          </cell>
          <cell r="J63" t="str">
            <v xml:space="preserve"> /////////</v>
          </cell>
          <cell r="K63">
            <v>0</v>
          </cell>
          <cell r="L63">
            <v>0</v>
          </cell>
          <cell r="M63">
            <v>0</v>
          </cell>
          <cell r="N63">
            <v>0</v>
          </cell>
          <cell r="O63">
            <v>0</v>
          </cell>
          <cell r="P63">
            <v>0</v>
          </cell>
          <cell r="R63">
            <v>52</v>
          </cell>
          <cell r="S63" t="str">
            <v>Transurethal Needle Ablation</v>
          </cell>
          <cell r="T63" t="str">
            <v>TNA</v>
          </cell>
          <cell r="U63">
            <v>0</v>
          </cell>
          <cell r="V63">
            <v>0</v>
          </cell>
          <cell r="W63">
            <v>0</v>
          </cell>
          <cell r="X63">
            <v>0</v>
          </cell>
          <cell r="Y63">
            <v>0</v>
          </cell>
          <cell r="AC63">
            <v>0</v>
          </cell>
          <cell r="AD63">
            <v>0</v>
          </cell>
        </row>
        <row r="64">
          <cell r="C64">
            <v>53</v>
          </cell>
          <cell r="D64" t="str">
            <v>340B Clinic</v>
          </cell>
          <cell r="E64" t="str">
            <v>CL-340</v>
          </cell>
          <cell r="F64">
            <v>0</v>
          </cell>
          <cell r="G64">
            <v>0</v>
          </cell>
          <cell r="H64">
            <v>0</v>
          </cell>
          <cell r="I64">
            <v>0</v>
          </cell>
          <cell r="J64" t="str">
            <v xml:space="preserve"> /////////</v>
          </cell>
          <cell r="K64">
            <v>0</v>
          </cell>
          <cell r="L64">
            <v>0</v>
          </cell>
          <cell r="M64">
            <v>0</v>
          </cell>
          <cell r="N64">
            <v>0</v>
          </cell>
          <cell r="O64">
            <v>0</v>
          </cell>
          <cell r="P64">
            <v>0</v>
          </cell>
          <cell r="R64">
            <v>53</v>
          </cell>
          <cell r="S64" t="str">
            <v>340B Clinic</v>
          </cell>
          <cell r="T64" t="str">
            <v>CL-340</v>
          </cell>
          <cell r="U64">
            <v>0</v>
          </cell>
          <cell r="V64">
            <v>0</v>
          </cell>
          <cell r="W64">
            <v>0</v>
          </cell>
          <cell r="X64">
            <v>0</v>
          </cell>
          <cell r="Y64">
            <v>0</v>
          </cell>
          <cell r="AC64">
            <v>0</v>
          </cell>
          <cell r="AD64">
            <v>0</v>
          </cell>
        </row>
        <row r="65">
          <cell r="C65">
            <v>54</v>
          </cell>
          <cell r="D65" t="str">
            <v>340B Radiology - Therapeutic</v>
          </cell>
          <cell r="E65" t="str">
            <v>RAT-340</v>
          </cell>
          <cell r="F65">
            <v>0</v>
          </cell>
          <cell r="G65">
            <v>0</v>
          </cell>
          <cell r="H65">
            <v>0</v>
          </cell>
          <cell r="I65">
            <v>0</v>
          </cell>
          <cell r="J65" t="str">
            <v xml:space="preserve"> /////////</v>
          </cell>
          <cell r="K65">
            <v>0</v>
          </cell>
          <cell r="L65">
            <v>0</v>
          </cell>
          <cell r="M65">
            <v>0</v>
          </cell>
          <cell r="N65">
            <v>0</v>
          </cell>
          <cell r="O65">
            <v>0</v>
          </cell>
          <cell r="P65">
            <v>0</v>
          </cell>
          <cell r="R65">
            <v>54</v>
          </cell>
          <cell r="S65" t="str">
            <v>340B Radiology - Therapeutic</v>
          </cell>
          <cell r="T65" t="str">
            <v>RAT-340</v>
          </cell>
          <cell r="U65">
            <v>0</v>
          </cell>
          <cell r="V65">
            <v>0</v>
          </cell>
          <cell r="W65">
            <v>0</v>
          </cell>
          <cell r="X65">
            <v>0</v>
          </cell>
          <cell r="Y65">
            <v>0</v>
          </cell>
          <cell r="AC65">
            <v>0</v>
          </cell>
          <cell r="AD65">
            <v>0</v>
          </cell>
        </row>
        <row r="66">
          <cell r="C66">
            <v>55</v>
          </cell>
          <cell r="D66" t="str">
            <v>340B OR Clinic Services</v>
          </cell>
          <cell r="E66" t="str">
            <v>ORC-340</v>
          </cell>
          <cell r="F66">
            <v>0</v>
          </cell>
          <cell r="G66">
            <v>0</v>
          </cell>
          <cell r="H66">
            <v>0</v>
          </cell>
          <cell r="I66">
            <v>0</v>
          </cell>
          <cell r="J66" t="str">
            <v xml:space="preserve"> /////////</v>
          </cell>
          <cell r="K66">
            <v>0</v>
          </cell>
          <cell r="L66">
            <v>0</v>
          </cell>
          <cell r="M66">
            <v>0</v>
          </cell>
          <cell r="N66">
            <v>0</v>
          </cell>
          <cell r="O66">
            <v>0</v>
          </cell>
          <cell r="P66">
            <v>0</v>
          </cell>
          <cell r="R66">
            <v>55</v>
          </cell>
          <cell r="S66" t="str">
            <v>340B OR Clinic Services</v>
          </cell>
          <cell r="T66" t="str">
            <v>ORC-340</v>
          </cell>
          <cell r="U66">
            <v>0</v>
          </cell>
          <cell r="V66">
            <v>0</v>
          </cell>
          <cell r="W66">
            <v>0</v>
          </cell>
          <cell r="X66">
            <v>0</v>
          </cell>
          <cell r="Y66">
            <v>0</v>
          </cell>
          <cell r="AC66">
            <v>0</v>
          </cell>
          <cell r="AD66">
            <v>0</v>
          </cell>
        </row>
        <row r="67">
          <cell r="C67">
            <v>56</v>
          </cell>
          <cell r="D67" t="str">
            <v>340B Laboratory Services</v>
          </cell>
          <cell r="E67" t="str">
            <v>LAB-340</v>
          </cell>
          <cell r="F67">
            <v>0</v>
          </cell>
          <cell r="G67">
            <v>0</v>
          </cell>
          <cell r="H67">
            <v>0</v>
          </cell>
          <cell r="I67">
            <v>0</v>
          </cell>
          <cell r="J67" t="str">
            <v xml:space="preserve"> /////////</v>
          </cell>
          <cell r="K67">
            <v>0</v>
          </cell>
          <cell r="L67">
            <v>0</v>
          </cell>
          <cell r="M67">
            <v>0</v>
          </cell>
          <cell r="N67">
            <v>0</v>
          </cell>
          <cell r="O67">
            <v>0</v>
          </cell>
          <cell r="P67">
            <v>0</v>
          </cell>
          <cell r="R67">
            <v>56</v>
          </cell>
          <cell r="S67" t="str">
            <v>340B Laboratory Services</v>
          </cell>
          <cell r="T67" t="str">
            <v>LAB-340</v>
          </cell>
          <cell r="U67">
            <v>0</v>
          </cell>
          <cell r="V67">
            <v>0</v>
          </cell>
          <cell r="W67">
            <v>0</v>
          </cell>
          <cell r="X67">
            <v>0</v>
          </cell>
          <cell r="Y67">
            <v>0</v>
          </cell>
          <cell r="AC67">
            <v>0</v>
          </cell>
          <cell r="AD67">
            <v>0</v>
          </cell>
        </row>
        <row r="68">
          <cell r="C68">
            <v>57</v>
          </cell>
          <cell r="D68" t="str">
            <v>340B Drugs</v>
          </cell>
          <cell r="E68" t="str">
            <v>CDS-340</v>
          </cell>
          <cell r="F68">
            <v>0</v>
          </cell>
          <cell r="G68">
            <v>0</v>
          </cell>
          <cell r="H68">
            <v>0</v>
          </cell>
          <cell r="I68">
            <v>0</v>
          </cell>
          <cell r="J68" t="str">
            <v xml:space="preserve"> /////////</v>
          </cell>
          <cell r="K68">
            <v>0</v>
          </cell>
          <cell r="L68">
            <v>0</v>
          </cell>
          <cell r="M68">
            <v>0</v>
          </cell>
          <cell r="N68">
            <v>0</v>
          </cell>
          <cell r="O68">
            <v>0</v>
          </cell>
          <cell r="P68">
            <v>0</v>
          </cell>
          <cell r="R68">
            <v>57</v>
          </cell>
          <cell r="S68" t="str">
            <v>340B Drugs</v>
          </cell>
          <cell r="T68" t="str">
            <v>CDS-340</v>
          </cell>
          <cell r="U68">
            <v>0</v>
          </cell>
          <cell r="V68">
            <v>0</v>
          </cell>
          <cell r="W68">
            <v>0</v>
          </cell>
          <cell r="X68">
            <v>0</v>
          </cell>
          <cell r="Y68">
            <v>0</v>
          </cell>
          <cell r="AC68">
            <v>0</v>
          </cell>
          <cell r="AD68">
            <v>0</v>
          </cell>
        </row>
        <row r="69">
          <cell r="C69">
            <v>58</v>
          </cell>
          <cell r="D69" t="str">
            <v>Admission Services</v>
          </cell>
          <cell r="E69" t="str">
            <v>ADM</v>
          </cell>
          <cell r="F69">
            <v>46409</v>
          </cell>
          <cell r="G69" t="str">
            <v>////////////</v>
          </cell>
          <cell r="H69">
            <v>9387.745359999999</v>
          </cell>
          <cell r="I69">
            <v>5254.7901977979545</v>
          </cell>
          <cell r="J69" t="str">
            <v xml:space="preserve"> /////////</v>
          </cell>
          <cell r="K69" t="str">
            <v>////////////</v>
          </cell>
          <cell r="L69" t="str">
            <v>////////////</v>
          </cell>
          <cell r="M69">
            <v>14642.535557797954</v>
          </cell>
          <cell r="N69" t="str">
            <v>////////////</v>
          </cell>
          <cell r="O69" t="str">
            <v>////////////</v>
          </cell>
          <cell r="P69">
            <v>14642.535557797954</v>
          </cell>
          <cell r="R69">
            <v>58</v>
          </cell>
          <cell r="S69" t="str">
            <v>Admission Services</v>
          </cell>
          <cell r="T69" t="str">
            <v>ADM</v>
          </cell>
          <cell r="U69">
            <v>0</v>
          </cell>
          <cell r="V69">
            <v>-239.61500000000001</v>
          </cell>
          <cell r="W69">
            <v>14402.920557797954</v>
          </cell>
          <cell r="X69">
            <v>921.5</v>
          </cell>
          <cell r="Y69">
            <v>15324.420557797954</v>
          </cell>
          <cell r="AC69">
            <v>15324.420557797954</v>
          </cell>
          <cell r="AD69">
            <v>330.20363631618767</v>
          </cell>
        </row>
        <row r="70">
          <cell r="C70">
            <v>59</v>
          </cell>
          <cell r="D70" t="str">
            <v>Med/Surg Supplies</v>
          </cell>
          <cell r="E70" t="str">
            <v>MSS</v>
          </cell>
          <cell r="F70">
            <v>76298.271200000003</v>
          </cell>
          <cell r="G70">
            <v>166137.29999999999</v>
          </cell>
          <cell r="H70">
            <v>5473.8409999999994</v>
          </cell>
          <cell r="I70">
            <v>1581.3836602045533</v>
          </cell>
          <cell r="J70" t="str">
            <v xml:space="preserve"> /////////</v>
          </cell>
          <cell r="K70" t="str">
            <v>////////////</v>
          </cell>
          <cell r="L70" t="str">
            <v>////////////</v>
          </cell>
          <cell r="M70">
            <v>173192.52466020454</v>
          </cell>
          <cell r="N70">
            <v>31.9</v>
          </cell>
          <cell r="O70" t="str">
            <v>////////////</v>
          </cell>
          <cell r="P70">
            <v>173224.42466020453</v>
          </cell>
          <cell r="R70">
            <v>59</v>
          </cell>
          <cell r="S70" t="str">
            <v>Med/Surg Supplies</v>
          </cell>
          <cell r="T70" t="str">
            <v>MSS</v>
          </cell>
          <cell r="U70">
            <v>0</v>
          </cell>
          <cell r="V70">
            <v>-2834.7020000000002</v>
          </cell>
          <cell r="W70">
            <v>170389.72266020454</v>
          </cell>
          <cell r="X70">
            <v>10902.1</v>
          </cell>
          <cell r="Y70">
            <v>181291.82266020455</v>
          </cell>
          <cell r="AC70">
            <v>181291.82266020455</v>
          </cell>
          <cell r="AD70">
            <v>2376.0934528252396</v>
          </cell>
        </row>
        <row r="71">
          <cell r="C71">
            <v>60</v>
          </cell>
          <cell r="D71" t="str">
            <v>Drugs Sold</v>
          </cell>
          <cell r="E71" t="str">
            <v>CDS</v>
          </cell>
          <cell r="F71">
            <v>76298.271200000003</v>
          </cell>
          <cell r="G71">
            <v>152453.29999999999</v>
          </cell>
          <cell r="H71">
            <v>36869.967949999998</v>
          </cell>
          <cell r="I71">
            <v>15150.665889474632</v>
          </cell>
          <cell r="J71" t="str">
            <v xml:space="preserve"> /////////</v>
          </cell>
          <cell r="K71" t="str">
            <v>////////////</v>
          </cell>
          <cell r="L71" t="str">
            <v>////////////</v>
          </cell>
          <cell r="M71">
            <v>204473.9338394746</v>
          </cell>
          <cell r="N71">
            <v>215.1</v>
          </cell>
          <cell r="O71" t="str">
            <v>////////////</v>
          </cell>
          <cell r="P71">
            <v>204689.03383947461</v>
          </cell>
          <cell r="R71">
            <v>60</v>
          </cell>
          <cell r="S71" t="str">
            <v>Drugs Sold</v>
          </cell>
          <cell r="T71" t="str">
            <v>CDS</v>
          </cell>
          <cell r="U71">
            <v>0</v>
          </cell>
          <cell r="V71">
            <v>-3349.6</v>
          </cell>
          <cell r="W71">
            <v>201339.4338394746</v>
          </cell>
          <cell r="X71">
            <v>12882.4</v>
          </cell>
          <cell r="Y71">
            <v>214221.8338394746</v>
          </cell>
          <cell r="AC71">
            <v>214221.8338394746</v>
          </cell>
          <cell r="AD71">
            <v>2807.6892237562856</v>
          </cell>
        </row>
        <row r="72">
          <cell r="C72">
            <v>61</v>
          </cell>
          <cell r="J72" t="str">
            <v xml:space="preserve"> /////////</v>
          </cell>
          <cell r="R72">
            <v>61</v>
          </cell>
        </row>
        <row r="74">
          <cell r="C74" t="str">
            <v>B</v>
          </cell>
          <cell r="D74" t="str">
            <v>TOTAL</v>
          </cell>
          <cell r="F74">
            <v>162733669.5424</v>
          </cell>
          <cell r="G74">
            <v>1182254.8810399997</v>
          </cell>
          <cell r="H74">
            <v>174167.44781999997</v>
          </cell>
          <cell r="I74">
            <v>228930.48514000012</v>
          </cell>
          <cell r="K74">
            <v>39020.09599999999</v>
          </cell>
          <cell r="L74">
            <v>108442.93399999995</v>
          </cell>
          <cell r="M74">
            <v>1732815.8439999998</v>
          </cell>
          <cell r="N74">
            <v>138317.10000000003</v>
          </cell>
          <cell r="O74">
            <v>14752.394743871799</v>
          </cell>
          <cell r="P74">
            <v>1885885.3387438713</v>
          </cell>
          <cell r="R74" t="str">
            <v>B</v>
          </cell>
          <cell r="S74" t="str">
            <v>TOTAL</v>
          </cell>
          <cell r="U74">
            <v>-36798.2351614</v>
          </cell>
          <cell r="V74">
            <v>-30861.258000000002</v>
          </cell>
          <cell r="W74">
            <v>1818225.8455824719</v>
          </cell>
          <cell r="X74">
            <v>116336.40000000001</v>
          </cell>
          <cell r="Y74">
            <v>1934562.2455824716</v>
          </cell>
          <cell r="Z74">
            <v>0</v>
          </cell>
          <cell r="AA74">
            <v>0</v>
          </cell>
          <cell r="AB74">
            <v>0</v>
          </cell>
          <cell r="AC74">
            <v>1934562.2455824716</v>
          </cell>
          <cell r="AD74" t="str">
            <v>//////////////</v>
          </cell>
        </row>
      </sheetData>
      <sheetData sheetId="62"/>
      <sheetData sheetId="63">
        <row r="294">
          <cell r="C294">
            <v>0</v>
          </cell>
        </row>
      </sheetData>
      <sheetData sheetId="64"/>
      <sheetData sheetId="65">
        <row r="18">
          <cell r="K18">
            <v>113203000</v>
          </cell>
        </row>
      </sheetData>
      <sheetData sheetId="66"/>
      <sheetData sheetId="67"/>
      <sheetData sheetId="68"/>
      <sheetData sheetId="69"/>
      <sheetData sheetId="70">
        <row r="17">
          <cell r="C17">
            <v>0</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10">
          <cell r="A10" t="str">
            <v>C1</v>
          </cell>
          <cell r="B10" t="str">
            <v>DTY</v>
          </cell>
          <cell r="C10" t="str">
            <v>Dietary Services</v>
          </cell>
          <cell r="E10">
            <v>11856.849559999999</v>
          </cell>
          <cell r="F10">
            <v>8119.4141</v>
          </cell>
          <cell r="G10">
            <v>19976.263659999997</v>
          </cell>
          <cell r="H10">
            <v>226.69445999999999</v>
          </cell>
          <cell r="I10">
            <v>52.303217114348534</v>
          </cell>
          <cell r="K10">
            <v>10276.959279999999</v>
          </cell>
          <cell r="L10">
            <v>5827.0730400000002</v>
          </cell>
          <cell r="M10">
            <v>16104.032319999998</v>
          </cell>
          <cell r="N10">
            <v>229.38165999999998</v>
          </cell>
          <cell r="O10">
            <v>44.8028812765589</v>
          </cell>
          <cell r="Q10">
            <v>1579.8902799999996</v>
          </cell>
          <cell r="R10">
            <v>2292.3410599999997</v>
          </cell>
          <cell r="S10">
            <v>3872.2313399999985</v>
          </cell>
          <cell r="T10">
            <v>-2.68719999999999</v>
          </cell>
          <cell r="U10">
            <v>7.5003358377896348</v>
          </cell>
          <cell r="Y10" t="str">
            <v>In</v>
          </cell>
        </row>
        <row r="11">
          <cell r="A11" t="str">
            <v>C2</v>
          </cell>
          <cell r="B11" t="str">
            <v>LL</v>
          </cell>
          <cell r="C11" t="str">
            <v>Laundry &amp; Linen</v>
          </cell>
          <cell r="E11">
            <v>1337.5405999999998</v>
          </cell>
          <cell r="F11">
            <v>3408.3145000000004</v>
          </cell>
          <cell r="G11">
            <v>4745.8551000000007</v>
          </cell>
          <cell r="H11">
            <v>25.777099999999997</v>
          </cell>
          <cell r="I11">
            <v>51.88871517742492</v>
          </cell>
          <cell r="K11">
            <v>1141.3244099999999</v>
          </cell>
          <cell r="L11">
            <v>5180.6942399999998</v>
          </cell>
          <cell r="M11">
            <v>6322.01865</v>
          </cell>
          <cell r="N11">
            <v>25.171020000000002</v>
          </cell>
          <cell r="O11">
            <v>45.342795405192156</v>
          </cell>
          <cell r="Q11">
            <v>196.21618999999987</v>
          </cell>
          <cell r="R11">
            <v>-1772.3797399999994</v>
          </cell>
          <cell r="S11">
            <v>-1576.1635499999993</v>
          </cell>
          <cell r="T11">
            <v>0.60607999999999507</v>
          </cell>
          <cell r="U11">
            <v>6.5459197722327644</v>
          </cell>
          <cell r="Y11" t="str">
            <v>In</v>
          </cell>
        </row>
        <row r="12">
          <cell r="A12" t="str">
            <v>C3</v>
          </cell>
          <cell r="B12" t="str">
            <v>SSS</v>
          </cell>
          <cell r="C12" t="str">
            <v>Social Services</v>
          </cell>
          <cell r="E12">
            <v>8608.7277599999998</v>
          </cell>
          <cell r="F12">
            <v>779.01760000000002</v>
          </cell>
          <cell r="G12">
            <v>9387.745359999999</v>
          </cell>
          <cell r="H12">
            <v>77.663159999999991</v>
          </cell>
          <cell r="I12">
            <v>110.84699309170527</v>
          </cell>
          <cell r="K12">
            <v>7934.3359</v>
          </cell>
          <cell r="L12">
            <v>554.84223999999995</v>
          </cell>
          <cell r="M12">
            <v>8489.17814</v>
          </cell>
          <cell r="N12">
            <v>80.725679999999997</v>
          </cell>
          <cell r="O12">
            <v>98.287631643363056</v>
          </cell>
          <cell r="Q12">
            <v>674.39185999999972</v>
          </cell>
          <cell r="R12">
            <v>224.17536000000007</v>
          </cell>
          <cell r="S12">
            <v>898.567219999999</v>
          </cell>
          <cell r="T12">
            <v>-3.0625200000000063</v>
          </cell>
          <cell r="U12">
            <v>12.559361448342216</v>
          </cell>
          <cell r="Y12" t="str">
            <v>In</v>
          </cell>
        </row>
        <row r="13">
          <cell r="A13" t="str">
            <v>C4</v>
          </cell>
          <cell r="B13" t="str">
            <v>PUR</v>
          </cell>
          <cell r="C13" t="str">
            <v>Purchasing &amp; Stores</v>
          </cell>
          <cell r="E13">
            <v>4814.7901199999997</v>
          </cell>
          <cell r="F13">
            <v>5467.0231999999996</v>
          </cell>
          <cell r="G13">
            <v>10281.813319999999</v>
          </cell>
          <cell r="H13">
            <v>76.532420000000002</v>
          </cell>
          <cell r="I13">
            <v>62.911771508074608</v>
          </cell>
          <cell r="K13">
            <v>4480.4811199999995</v>
          </cell>
          <cell r="L13">
            <v>6088.1995999999999</v>
          </cell>
          <cell r="M13">
            <v>10568.68072</v>
          </cell>
          <cell r="N13">
            <v>80.184080000000009</v>
          </cell>
          <cell r="O13">
            <v>55.877440010535743</v>
          </cell>
          <cell r="Q13">
            <v>334.3090000000002</v>
          </cell>
          <cell r="R13">
            <v>-621.17640000000029</v>
          </cell>
          <cell r="S13">
            <v>-286.867400000001</v>
          </cell>
          <cell r="T13">
            <v>-3.6516600000000068</v>
          </cell>
          <cell r="U13">
            <v>7.0343314975388651</v>
          </cell>
          <cell r="Y13" t="str">
            <v>In</v>
          </cell>
        </row>
        <row r="14">
          <cell r="A14" t="str">
            <v>C5</v>
          </cell>
          <cell r="B14" t="str">
            <v>POP</v>
          </cell>
          <cell r="C14" t="str">
            <v>Plant Operations</v>
          </cell>
          <cell r="E14">
            <v>20638.253560000001</v>
          </cell>
          <cell r="F14">
            <v>34595.855149999996</v>
          </cell>
          <cell r="G14">
            <v>55234.10871</v>
          </cell>
          <cell r="H14">
            <v>335.20846</v>
          </cell>
          <cell r="I14">
            <v>61.568414949909084</v>
          </cell>
          <cell r="K14">
            <v>17250.699079999999</v>
          </cell>
          <cell r="L14">
            <v>46686.859360000002</v>
          </cell>
          <cell r="M14">
            <v>63937.558440000001</v>
          </cell>
          <cell r="N14">
            <v>368.62194</v>
          </cell>
          <cell r="O14">
            <v>46.797808833625041</v>
          </cell>
          <cell r="Q14">
            <v>3387.5544800000025</v>
          </cell>
          <cell r="R14">
            <v>-12091.004210000006</v>
          </cell>
          <cell r="S14">
            <v>-8703.4497300000003</v>
          </cell>
          <cell r="T14">
            <v>-33.413479999999993</v>
          </cell>
          <cell r="U14">
            <v>14.770606116284043</v>
          </cell>
          <cell r="Y14" t="str">
            <v>In</v>
          </cell>
        </row>
        <row r="15">
          <cell r="A15" t="str">
            <v>C6</v>
          </cell>
          <cell r="B15" t="str">
            <v>HKP</v>
          </cell>
          <cell r="C15" t="str">
            <v>Housekeeping</v>
          </cell>
          <cell r="E15">
            <v>26208.200120000001</v>
          </cell>
          <cell r="F15">
            <v>5343.1526000000003</v>
          </cell>
          <cell r="G15">
            <v>31551.352720000003</v>
          </cell>
          <cell r="H15">
            <v>581.41742000000011</v>
          </cell>
          <cell r="I15">
            <v>45.076392998338434</v>
          </cell>
          <cell r="K15">
            <v>17236.528190000001</v>
          </cell>
          <cell r="L15">
            <v>6133.7928000000002</v>
          </cell>
          <cell r="M15">
            <v>23370.32099</v>
          </cell>
          <cell r="N15">
            <v>501.66486000000009</v>
          </cell>
          <cell r="O15">
            <v>34.35865169029379</v>
          </cell>
          <cell r="Q15">
            <v>8971.6719300000004</v>
          </cell>
          <cell r="R15">
            <v>-790.64019999999982</v>
          </cell>
          <cell r="S15">
            <v>8181.0317300000024</v>
          </cell>
          <cell r="T15">
            <v>79.752560000000017</v>
          </cell>
          <cell r="U15">
            <v>10.717741308044644</v>
          </cell>
          <cell r="Y15" t="str">
            <v>In</v>
          </cell>
        </row>
        <row r="16">
          <cell r="A16" t="str">
            <v>C7</v>
          </cell>
          <cell r="B16" t="str">
            <v>CSS</v>
          </cell>
          <cell r="C16" t="str">
            <v>Central Services &amp; Supply</v>
          </cell>
          <cell r="E16">
            <v>5063.2821999999996</v>
          </cell>
          <cell r="F16">
            <v>410.55880000000002</v>
          </cell>
          <cell r="G16">
            <v>5473.8409999999994</v>
          </cell>
          <cell r="H16">
            <v>69.282700000000006</v>
          </cell>
          <cell r="I16">
            <v>73.081479214868921</v>
          </cell>
          <cell r="K16">
            <v>4398.9887699999999</v>
          </cell>
          <cell r="L16">
            <v>595.49576000000002</v>
          </cell>
          <cell r="M16">
            <v>4994.4845299999997</v>
          </cell>
          <cell r="N16">
            <v>68.455539999999999</v>
          </cell>
          <cell r="O16">
            <v>64.260522523085783</v>
          </cell>
          <cell r="Q16">
            <v>664.29342999999972</v>
          </cell>
          <cell r="R16">
            <v>-184.93696</v>
          </cell>
          <cell r="S16">
            <v>479.35646999999972</v>
          </cell>
          <cell r="T16">
            <v>0.82716000000000633</v>
          </cell>
          <cell r="U16">
            <v>8.8209566917831381</v>
          </cell>
          <cell r="Y16" t="str">
            <v>In</v>
          </cell>
        </row>
        <row r="17">
          <cell r="A17" t="str">
            <v>C8</v>
          </cell>
          <cell r="B17" t="str">
            <v>PHM</v>
          </cell>
          <cell r="C17" t="str">
            <v>Pharmacy</v>
          </cell>
          <cell r="E17">
            <v>35241.1754</v>
          </cell>
          <cell r="F17">
            <v>1628.7925499999999</v>
          </cell>
          <cell r="G17">
            <v>36869.967949999998</v>
          </cell>
          <cell r="H17">
            <v>303.47890000000001</v>
          </cell>
          <cell r="I17">
            <v>116.1239723750152</v>
          </cell>
          <cell r="K17">
            <v>33223.897109999998</v>
          </cell>
          <cell r="L17">
            <v>5701.65056</v>
          </cell>
          <cell r="M17">
            <v>38925.54767</v>
          </cell>
          <cell r="N17">
            <v>311.01643999999999</v>
          </cell>
          <cell r="O17">
            <v>106.82360427635273</v>
          </cell>
          <cell r="Q17">
            <v>2017.278290000002</v>
          </cell>
          <cell r="R17">
            <v>-4072.8580099999999</v>
          </cell>
          <cell r="S17">
            <v>-2055.5797200000015</v>
          </cell>
          <cell r="T17">
            <v>-7.5375399999999786</v>
          </cell>
          <cell r="U17">
            <v>9.3003680986624744</v>
          </cell>
          <cell r="Y17" t="str">
            <v>In</v>
          </cell>
        </row>
        <row r="18">
          <cell r="A18" t="str">
            <v>C9</v>
          </cell>
          <cell r="B18" t="str">
            <v>FIS</v>
          </cell>
          <cell r="C18" t="str">
            <v>General Accounting</v>
          </cell>
          <cell r="E18">
            <v>0</v>
          </cell>
          <cell r="F18">
            <v>18677.5311</v>
          </cell>
          <cell r="G18">
            <v>18677.5311</v>
          </cell>
          <cell r="H18">
            <v>0</v>
          </cell>
          <cell r="I18">
            <v>0</v>
          </cell>
          <cell r="K18">
            <v>0</v>
          </cell>
          <cell r="L18">
            <v>13564.95176</v>
          </cell>
          <cell r="M18">
            <v>13564.95176</v>
          </cell>
          <cell r="N18">
            <v>0</v>
          </cell>
          <cell r="O18">
            <v>0</v>
          </cell>
          <cell r="Q18">
            <v>0</v>
          </cell>
          <cell r="R18">
            <v>5112.5793400000002</v>
          </cell>
          <cell r="S18">
            <v>5112.5793400000002</v>
          </cell>
          <cell r="T18">
            <v>0</v>
          </cell>
          <cell r="U18">
            <v>0</v>
          </cell>
          <cell r="Y18" t="str">
            <v>In</v>
          </cell>
        </row>
        <row r="19">
          <cell r="A19" t="str">
            <v>C10</v>
          </cell>
          <cell r="B19" t="str">
            <v>PAC</v>
          </cell>
          <cell r="C19" t="str">
            <v>Patient Accounts</v>
          </cell>
          <cell r="E19">
            <v>8646.2277599999998</v>
          </cell>
          <cell r="F19">
            <v>28849.493850000003</v>
          </cell>
          <cell r="G19">
            <v>37495.721610000001</v>
          </cell>
          <cell r="H19">
            <v>107.56316</v>
          </cell>
          <cell r="I19">
            <v>80.38279797655629</v>
          </cell>
          <cell r="K19">
            <v>6670.4534399999993</v>
          </cell>
          <cell r="L19">
            <v>27596.344400000002</v>
          </cell>
          <cell r="M19">
            <v>34266.797839999999</v>
          </cell>
          <cell r="N19">
            <v>97.897580000000005</v>
          </cell>
          <cell r="O19">
            <v>68.137061610716003</v>
          </cell>
          <cell r="Q19">
            <v>1975.7743200000004</v>
          </cell>
          <cell r="R19">
            <v>1253.1494500000008</v>
          </cell>
          <cell r="S19">
            <v>3228.9237700000012</v>
          </cell>
          <cell r="T19">
            <v>9.6655799999999914</v>
          </cell>
          <cell r="U19">
            <v>12.245736365840287</v>
          </cell>
          <cell r="Y19" t="str">
            <v>In</v>
          </cell>
        </row>
        <row r="20">
          <cell r="A20" t="str">
            <v>C11</v>
          </cell>
          <cell r="B20" t="str">
            <v>MGT</v>
          </cell>
          <cell r="C20" t="str">
            <v>Hospital Administration</v>
          </cell>
          <cell r="E20">
            <v>18250.872159999999</v>
          </cell>
          <cell r="F20">
            <v>89729.094850000009</v>
          </cell>
          <cell r="G20">
            <v>107979.96701000001</v>
          </cell>
          <cell r="H20">
            <v>196.00856000000002</v>
          </cell>
          <cell r="I20">
            <v>93.112628142362752</v>
          </cell>
          <cell r="K20">
            <v>13509.793269999998</v>
          </cell>
          <cell r="L20">
            <v>61144.824559999994</v>
          </cell>
          <cell r="M20">
            <v>74654.617829999988</v>
          </cell>
          <cell r="N20">
            <v>214.23157999999998</v>
          </cell>
          <cell r="O20">
            <v>63.061632976800148</v>
          </cell>
          <cell r="Q20">
            <v>4741.0788900000007</v>
          </cell>
          <cell r="R20">
            <v>28584.270290000015</v>
          </cell>
          <cell r="S20">
            <v>33325.349180000019</v>
          </cell>
          <cell r="T20">
            <v>-18.223019999999963</v>
          </cell>
          <cell r="U20">
            <v>30.050995165562604</v>
          </cell>
          <cell r="Y20" t="str">
            <v>In</v>
          </cell>
        </row>
        <row r="21">
          <cell r="A21" t="str">
            <v>C12</v>
          </cell>
          <cell r="B21" t="str">
            <v>MRD</v>
          </cell>
          <cell r="C21" t="str">
            <v>Medical Records</v>
          </cell>
          <cell r="E21">
            <v>7041.4950800000006</v>
          </cell>
          <cell r="F21">
            <v>7633.6466</v>
          </cell>
          <cell r="G21">
            <v>14675.141680000001</v>
          </cell>
          <cell r="H21">
            <v>89.135779999999997</v>
          </cell>
          <cell r="I21">
            <v>78.997402389926933</v>
          </cell>
          <cell r="K21">
            <v>7290.5779000000002</v>
          </cell>
          <cell r="L21">
            <v>6662.2998399999997</v>
          </cell>
          <cell r="M21">
            <v>13952.87774</v>
          </cell>
          <cell r="N21">
            <v>102.39736000000001</v>
          </cell>
          <cell r="O21">
            <v>71.198885400951738</v>
          </cell>
          <cell r="Q21">
            <v>-249.08281999999963</v>
          </cell>
          <cell r="R21">
            <v>971.34676000000036</v>
          </cell>
          <cell r="S21">
            <v>722.26394000000073</v>
          </cell>
          <cell r="T21">
            <v>-13.261580000000009</v>
          </cell>
          <cell r="U21">
            <v>7.7985169889751944</v>
          </cell>
          <cell r="Y21" t="str">
            <v>In</v>
          </cell>
        </row>
        <row r="22">
          <cell r="A22" t="str">
            <v>C13</v>
          </cell>
          <cell r="B22" t="str">
            <v>MSA</v>
          </cell>
          <cell r="C22" t="str">
            <v>Medical Staff Administration</v>
          </cell>
          <cell r="E22">
            <v>4973.4861599999995</v>
          </cell>
          <cell r="F22">
            <v>3665.6012500000002</v>
          </cell>
          <cell r="G22">
            <v>8639.0874100000001</v>
          </cell>
          <cell r="H22">
            <v>46.357559999999999</v>
          </cell>
          <cell r="I22">
            <v>107.28533080688456</v>
          </cell>
          <cell r="K22">
            <v>4794.3830400000006</v>
          </cell>
          <cell r="L22">
            <v>1818.4872800000001</v>
          </cell>
          <cell r="M22">
            <v>6612.8703200000009</v>
          </cell>
          <cell r="N22">
            <v>44.498239999999996</v>
          </cell>
          <cell r="O22">
            <v>107.74320602342927</v>
          </cell>
          <cell r="Q22">
            <v>179.10311999999885</v>
          </cell>
          <cell r="R22">
            <v>1847.1139700000001</v>
          </cell>
          <cell r="S22">
            <v>2026.2170899999992</v>
          </cell>
          <cell r="T22">
            <v>1.8593200000000039</v>
          </cell>
          <cell r="U22">
            <v>-0.45787521654470709</v>
          </cell>
          <cell r="Y22" t="str">
            <v>In</v>
          </cell>
        </row>
        <row r="23">
          <cell r="A23" t="str">
            <v>C14</v>
          </cell>
          <cell r="B23" t="str">
            <v>NAD</v>
          </cell>
          <cell r="C23" t="str">
            <v>Nursing Administration</v>
          </cell>
          <cell r="E23">
            <v>6103.3346799999999</v>
          </cell>
          <cell r="F23">
            <v>1913.33665</v>
          </cell>
          <cell r="G23">
            <v>8016.6713300000001</v>
          </cell>
          <cell r="H23">
            <v>48.184379999999997</v>
          </cell>
          <cell r="I23">
            <v>126.66624910396274</v>
          </cell>
          <cell r="K23">
            <v>9610.34274</v>
          </cell>
          <cell r="L23">
            <v>2098.2619199999999</v>
          </cell>
          <cell r="M23">
            <v>11708.604660000001</v>
          </cell>
          <cell r="N23">
            <v>79.396479999999997</v>
          </cell>
          <cell r="O23">
            <v>121.04242832931637</v>
          </cell>
          <cell r="Q23">
            <v>-3507.0080600000001</v>
          </cell>
          <cell r="R23">
            <v>-184.92526999999995</v>
          </cell>
          <cell r="S23">
            <v>-3691.9333300000008</v>
          </cell>
          <cell r="T23">
            <v>-31.2121</v>
          </cell>
          <cell r="U23">
            <v>5.6238207746463758</v>
          </cell>
          <cell r="Y23" t="str">
            <v>In</v>
          </cell>
        </row>
        <row r="24">
          <cell r="A24" t="str">
            <v>C15</v>
          </cell>
          <cell r="B24" t="str">
            <v>OAO</v>
          </cell>
          <cell r="C24" t="str">
            <v>Organ Acquisition Overhead</v>
          </cell>
          <cell r="E24">
            <v>646.5</v>
          </cell>
          <cell r="F24">
            <v>0</v>
          </cell>
          <cell r="G24">
            <v>646.5</v>
          </cell>
          <cell r="H24">
            <v>5.3</v>
          </cell>
          <cell r="I24">
            <v>121.98113207547171</v>
          </cell>
          <cell r="K24">
            <v>806.38149999999996</v>
          </cell>
          <cell r="L24">
            <v>0</v>
          </cell>
          <cell r="M24">
            <v>806.38149999999996</v>
          </cell>
          <cell r="N24">
            <v>6.1</v>
          </cell>
          <cell r="O24">
            <v>132.19368852459016</v>
          </cell>
          <cell r="Q24">
            <v>-159.88149999999996</v>
          </cell>
          <cell r="R24">
            <v>0</v>
          </cell>
          <cell r="S24">
            <v>-159.88149999999996</v>
          </cell>
          <cell r="T24">
            <v>-0.79999999999999982</v>
          </cell>
          <cell r="U24">
            <v>-10.212556449118452</v>
          </cell>
          <cell r="Y24" t="str">
            <v>In</v>
          </cell>
        </row>
        <row r="28">
          <cell r="A28" t="str">
            <v>D1</v>
          </cell>
          <cell r="B28" t="str">
            <v>MSG</v>
          </cell>
          <cell r="C28" t="str">
            <v>Med/Surg Acute</v>
          </cell>
          <cell r="E28">
            <v>113852.14648</v>
          </cell>
          <cell r="F28">
            <v>29550.826100000002</v>
          </cell>
          <cell r="G28">
            <v>143402.97258</v>
          </cell>
          <cell r="H28">
            <v>974.08118000000002</v>
          </cell>
          <cell r="I28">
            <v>116.8815790897428</v>
          </cell>
          <cell r="K28">
            <v>109405.98594000001</v>
          </cell>
          <cell r="L28">
            <v>25225.24208</v>
          </cell>
          <cell r="M28">
            <v>134631.22802000001</v>
          </cell>
          <cell r="N28">
            <v>1080.8788</v>
          </cell>
          <cell r="O28">
            <v>101.21947617068632</v>
          </cell>
          <cell r="Q28">
            <v>4446.1605399999826</v>
          </cell>
          <cell r="R28">
            <v>4325.5840200000021</v>
          </cell>
          <cell r="S28">
            <v>8771.7445599999919</v>
          </cell>
          <cell r="T28">
            <v>-106.79761999999994</v>
          </cell>
          <cell r="U28">
            <v>15.66210291905648</v>
          </cell>
          <cell r="Y28" t="str">
            <v>In</v>
          </cell>
        </row>
        <row r="29">
          <cell r="A29" t="str">
            <v>D2</v>
          </cell>
          <cell r="B29" t="str">
            <v>PED</v>
          </cell>
          <cell r="C29" t="str">
            <v>Pediatric Acute</v>
          </cell>
          <cell r="E29">
            <v>26382.142200000002</v>
          </cell>
          <cell r="F29">
            <v>6038.8761999999997</v>
          </cell>
          <cell r="G29">
            <v>32421.018400000001</v>
          </cell>
          <cell r="H29">
            <v>228.41919999999999</v>
          </cell>
          <cell r="I29">
            <v>115.49879432201848</v>
          </cell>
          <cell r="K29">
            <v>18540.941740000002</v>
          </cell>
          <cell r="L29">
            <v>294.96328</v>
          </cell>
          <cell r="M29">
            <v>18835.905020000002</v>
          </cell>
          <cell r="N29">
            <v>223.34433999999999</v>
          </cell>
          <cell r="O29">
            <v>83.015050840330247</v>
          </cell>
          <cell r="Q29">
            <v>7841.20046</v>
          </cell>
          <cell r="R29">
            <v>5743.9129199999998</v>
          </cell>
          <cell r="S29">
            <v>13585.113379999999</v>
          </cell>
          <cell r="T29">
            <v>5.074860000000001</v>
          </cell>
          <cell r="U29">
            <v>32.483743481688236</v>
          </cell>
          <cell r="Y29" t="str">
            <v>In</v>
          </cell>
        </row>
        <row r="30">
          <cell r="A30" t="str">
            <v>D3</v>
          </cell>
          <cell r="B30" t="str">
            <v>PSY</v>
          </cell>
          <cell r="C30" t="str">
            <v>Psychiatric Acute</v>
          </cell>
          <cell r="E30">
            <v>19613.721440000001</v>
          </cell>
          <cell r="F30">
            <v>4483.2762000000002</v>
          </cell>
          <cell r="G30">
            <v>24096.997640000001</v>
          </cell>
          <cell r="H30">
            <v>183.35454000000001</v>
          </cell>
          <cell r="I30">
            <v>106.97156143502092</v>
          </cell>
          <cell r="K30">
            <v>19228.810119999998</v>
          </cell>
          <cell r="L30">
            <v>4381.0632799999994</v>
          </cell>
          <cell r="M30">
            <v>23609.873399999997</v>
          </cell>
          <cell r="N30">
            <v>191.56171999999998</v>
          </cell>
          <cell r="O30">
            <v>100.37918911983041</v>
          </cell>
          <cell r="Q30">
            <v>384.91132000000289</v>
          </cell>
          <cell r="R30">
            <v>102.21292000000085</v>
          </cell>
          <cell r="S30">
            <v>487.12424000000465</v>
          </cell>
          <cell r="T30">
            <v>-8.2071799999999655</v>
          </cell>
          <cell r="U30">
            <v>6.5923723151905023</v>
          </cell>
          <cell r="Y30" t="str">
            <v>In</v>
          </cell>
        </row>
        <row r="31">
          <cell r="A31" t="str">
            <v>D4</v>
          </cell>
          <cell r="B31" t="str">
            <v>OBS</v>
          </cell>
          <cell r="C31" t="str">
            <v>Obstetrics Acute</v>
          </cell>
          <cell r="E31">
            <v>4513.4848000000002</v>
          </cell>
          <cell r="F31">
            <v>-254.5</v>
          </cell>
          <cell r="G31">
            <v>4258.9848000000002</v>
          </cell>
          <cell r="H31">
            <v>42.531300000000009</v>
          </cell>
          <cell r="I31">
            <v>106.12148699898661</v>
          </cell>
          <cell r="K31">
            <v>4620.524809999999</v>
          </cell>
          <cell r="L31">
            <v>656.41264000000001</v>
          </cell>
          <cell r="M31">
            <v>5276.9374499999994</v>
          </cell>
          <cell r="N31">
            <v>47.597580000000001</v>
          </cell>
          <cell r="O31">
            <v>97.074784264241984</v>
          </cell>
          <cell r="Q31">
            <v>-107.0400099999988</v>
          </cell>
          <cell r="R31">
            <v>-910.91264000000001</v>
          </cell>
          <cell r="S31">
            <v>-1017.9526499999993</v>
          </cell>
          <cell r="T31">
            <v>-5.0662799999999919</v>
          </cell>
          <cell r="U31">
            <v>9.0467027347446276</v>
          </cell>
          <cell r="Y31" t="str">
            <v>In</v>
          </cell>
        </row>
        <row r="32">
          <cell r="A32" t="str">
            <v>D5</v>
          </cell>
          <cell r="B32" t="str">
            <v>DEF</v>
          </cell>
          <cell r="C32" t="str">
            <v>Definitive Observation</v>
          </cell>
          <cell r="E32">
            <v>0</v>
          </cell>
          <cell r="F32">
            <v>0</v>
          </cell>
          <cell r="G32">
            <v>0</v>
          </cell>
          <cell r="H32">
            <v>0</v>
          </cell>
          <cell r="I32">
            <v>0</v>
          </cell>
          <cell r="K32">
            <v>0</v>
          </cell>
          <cell r="L32">
            <v>0</v>
          </cell>
          <cell r="M32">
            <v>0</v>
          </cell>
          <cell r="N32">
            <v>0</v>
          </cell>
          <cell r="O32">
            <v>0</v>
          </cell>
          <cell r="Q32">
            <v>0</v>
          </cell>
          <cell r="R32">
            <v>0</v>
          </cell>
          <cell r="S32">
            <v>0</v>
          </cell>
          <cell r="T32">
            <v>0</v>
          </cell>
          <cell r="U32">
            <v>0</v>
          </cell>
          <cell r="Y32" t="str">
            <v>Out</v>
          </cell>
        </row>
        <row r="33">
          <cell r="A33" t="str">
            <v>D6</v>
          </cell>
          <cell r="B33" t="str">
            <v>MIS</v>
          </cell>
          <cell r="C33" t="str">
            <v>Med/Surg Intensive Care</v>
          </cell>
          <cell r="E33">
            <v>45814.015879999999</v>
          </cell>
          <cell r="F33">
            <v>5518.8805499999999</v>
          </cell>
          <cell r="G33">
            <v>51332.896430000001</v>
          </cell>
          <cell r="H33">
            <v>386.69457999999997</v>
          </cell>
          <cell r="I33">
            <v>118.47597108808715</v>
          </cell>
          <cell r="K33">
            <v>45454.317579999995</v>
          </cell>
          <cell r="L33">
            <v>3631.3886399999997</v>
          </cell>
          <cell r="M33">
            <v>49085.706219999993</v>
          </cell>
          <cell r="N33">
            <v>450.04496000000006</v>
          </cell>
          <cell r="O33">
            <v>100.99950364959089</v>
          </cell>
          <cell r="Q33">
            <v>359.69830000000366</v>
          </cell>
          <cell r="R33">
            <v>1887.4919100000002</v>
          </cell>
          <cell r="S33">
            <v>2247.1902100000079</v>
          </cell>
          <cell r="T33">
            <v>-63.350380000000087</v>
          </cell>
          <cell r="U33">
            <v>17.476467438496258</v>
          </cell>
          <cell r="Y33" t="str">
            <v>In</v>
          </cell>
        </row>
        <row r="34">
          <cell r="A34" t="str">
            <v>D7</v>
          </cell>
          <cell r="B34" t="str">
            <v>CCU</v>
          </cell>
          <cell r="C34" t="str">
            <v>Coronary Care</v>
          </cell>
          <cell r="E34">
            <v>0</v>
          </cell>
          <cell r="F34">
            <v>0</v>
          </cell>
          <cell r="G34">
            <v>0</v>
          </cell>
          <cell r="H34">
            <v>0</v>
          </cell>
          <cell r="I34">
            <v>0</v>
          </cell>
          <cell r="K34">
            <v>0</v>
          </cell>
          <cell r="L34">
            <v>0</v>
          </cell>
          <cell r="M34">
            <v>0</v>
          </cell>
          <cell r="N34">
            <v>0</v>
          </cell>
          <cell r="O34">
            <v>0</v>
          </cell>
          <cell r="Q34">
            <v>0</v>
          </cell>
          <cell r="R34">
            <v>0</v>
          </cell>
          <cell r="S34">
            <v>0</v>
          </cell>
          <cell r="T34">
            <v>0</v>
          </cell>
          <cell r="U34">
            <v>0</v>
          </cell>
          <cell r="Y34" t="str">
            <v>Out</v>
          </cell>
        </row>
        <row r="35">
          <cell r="A35" t="str">
            <v>D8</v>
          </cell>
          <cell r="B35" t="str">
            <v>PIC</v>
          </cell>
          <cell r="C35" t="str">
            <v>Pediatric Intensive Care</v>
          </cell>
          <cell r="E35">
            <v>15289.438680000001</v>
          </cell>
          <cell r="F35">
            <v>1677.8498999999999</v>
          </cell>
          <cell r="G35">
            <v>16967.28858</v>
          </cell>
          <cell r="H35">
            <v>127.89838</v>
          </cell>
          <cell r="I35">
            <v>119.54364613531462</v>
          </cell>
          <cell r="K35">
            <v>15236.04362</v>
          </cell>
          <cell r="L35">
            <v>2423.99152</v>
          </cell>
          <cell r="M35">
            <v>17660.03514</v>
          </cell>
          <cell r="N35">
            <v>136.79494</v>
          </cell>
          <cell r="O35">
            <v>111.37870757500241</v>
          </cell>
          <cell r="Q35">
            <v>53.39506000000074</v>
          </cell>
          <cell r="R35">
            <v>-746.1416200000001</v>
          </cell>
          <cell r="S35">
            <v>-692.74655999999959</v>
          </cell>
          <cell r="T35">
            <v>-8.8965599999999938</v>
          </cell>
          <cell r="U35">
            <v>8.1649385603122084</v>
          </cell>
          <cell r="Y35" t="str">
            <v>In</v>
          </cell>
        </row>
        <row r="36">
          <cell r="A36" t="str">
            <v>D9</v>
          </cell>
          <cell r="B36" t="str">
            <v>NEO</v>
          </cell>
          <cell r="C36" t="str">
            <v>Neonatal Intensive Care</v>
          </cell>
          <cell r="E36">
            <v>15473.63076</v>
          </cell>
          <cell r="F36">
            <v>2495.9248500000003</v>
          </cell>
          <cell r="G36">
            <v>17969.555609999999</v>
          </cell>
          <cell r="H36">
            <v>107.94866</v>
          </cell>
          <cell r="I36">
            <v>143.34249966604494</v>
          </cell>
          <cell r="K36">
            <v>17000.725009999998</v>
          </cell>
          <cell r="L36">
            <v>3388.0731999999998</v>
          </cell>
          <cell r="M36">
            <v>20388.798209999997</v>
          </cell>
          <cell r="N36">
            <v>123.8372</v>
          </cell>
          <cell r="O36">
            <v>137.28286015833692</v>
          </cell>
          <cell r="Q36">
            <v>-1527.0942499999983</v>
          </cell>
          <cell r="R36">
            <v>-892.14834999999948</v>
          </cell>
          <cell r="S36">
            <v>-2419.2425999999978</v>
          </cell>
          <cell r="T36">
            <v>-15.888539999999992</v>
          </cell>
          <cell r="U36">
            <v>6.0596395077080274</v>
          </cell>
          <cell r="Y36" t="str">
            <v>In</v>
          </cell>
        </row>
        <row r="37">
          <cell r="A37" t="str">
            <v>D10</v>
          </cell>
          <cell r="B37" t="str">
            <v>BUR</v>
          </cell>
          <cell r="C37" t="str">
            <v>Burn Care</v>
          </cell>
          <cell r="E37">
            <v>0</v>
          </cell>
          <cell r="F37">
            <v>0</v>
          </cell>
          <cell r="G37">
            <v>0</v>
          </cell>
          <cell r="H37">
            <v>0</v>
          </cell>
          <cell r="I37">
            <v>0</v>
          </cell>
          <cell r="K37">
            <v>0</v>
          </cell>
          <cell r="L37">
            <v>0</v>
          </cell>
          <cell r="M37">
            <v>0</v>
          </cell>
          <cell r="N37">
            <v>0</v>
          </cell>
          <cell r="O37">
            <v>0</v>
          </cell>
          <cell r="Q37">
            <v>0</v>
          </cell>
          <cell r="R37">
            <v>0</v>
          </cell>
          <cell r="S37">
            <v>0</v>
          </cell>
          <cell r="T37">
            <v>0</v>
          </cell>
          <cell r="U37">
            <v>0</v>
          </cell>
          <cell r="Y37" t="str">
            <v>Out</v>
          </cell>
        </row>
        <row r="38">
          <cell r="A38" t="str">
            <v>D11</v>
          </cell>
          <cell r="B38" t="str">
            <v>PSI</v>
          </cell>
          <cell r="C38" t="str">
            <v>Psychiatric Intensive Care</v>
          </cell>
          <cell r="E38">
            <v>0</v>
          </cell>
          <cell r="F38">
            <v>0</v>
          </cell>
          <cell r="G38">
            <v>0</v>
          </cell>
          <cell r="H38">
            <v>0</v>
          </cell>
          <cell r="I38">
            <v>0</v>
          </cell>
          <cell r="K38">
            <v>0</v>
          </cell>
          <cell r="L38">
            <v>0</v>
          </cell>
          <cell r="M38">
            <v>0</v>
          </cell>
          <cell r="N38">
            <v>0</v>
          </cell>
          <cell r="O38">
            <v>0</v>
          </cell>
          <cell r="Q38">
            <v>0</v>
          </cell>
          <cell r="R38">
            <v>0</v>
          </cell>
          <cell r="S38">
            <v>0</v>
          </cell>
          <cell r="T38">
            <v>0</v>
          </cell>
          <cell r="U38">
            <v>0</v>
          </cell>
          <cell r="Y38" t="str">
            <v>Out</v>
          </cell>
        </row>
        <row r="39">
          <cell r="A39" t="str">
            <v>D12</v>
          </cell>
          <cell r="B39" t="str">
            <v>TRM</v>
          </cell>
          <cell r="C39" t="str">
            <v>Shock Trauma</v>
          </cell>
          <cell r="E39">
            <v>0</v>
          </cell>
          <cell r="F39">
            <v>0</v>
          </cell>
          <cell r="G39">
            <v>0</v>
          </cell>
          <cell r="H39">
            <v>0</v>
          </cell>
          <cell r="I39">
            <v>0</v>
          </cell>
          <cell r="K39">
            <v>0</v>
          </cell>
          <cell r="L39">
            <v>0</v>
          </cell>
          <cell r="M39">
            <v>0</v>
          </cell>
          <cell r="N39">
            <v>0</v>
          </cell>
          <cell r="O39">
            <v>0</v>
          </cell>
          <cell r="Q39">
            <v>0</v>
          </cell>
          <cell r="R39">
            <v>0</v>
          </cell>
          <cell r="S39">
            <v>0</v>
          </cell>
          <cell r="T39">
            <v>0</v>
          </cell>
          <cell r="U39">
            <v>0</v>
          </cell>
          <cell r="Y39" t="str">
            <v>Out</v>
          </cell>
        </row>
        <row r="40">
          <cell r="A40" t="str">
            <v>D13</v>
          </cell>
          <cell r="B40" t="str">
            <v>ONC</v>
          </cell>
          <cell r="C40" t="str">
            <v>Oncology</v>
          </cell>
          <cell r="E40">
            <v>30993.850319999998</v>
          </cell>
          <cell r="F40">
            <v>6967.5010499999999</v>
          </cell>
          <cell r="G40">
            <v>37961.351369999997</v>
          </cell>
          <cell r="H40">
            <v>255.25162</v>
          </cell>
          <cell r="I40">
            <v>121.424695835427</v>
          </cell>
          <cell r="K40">
            <v>31864.835709999999</v>
          </cell>
          <cell r="L40">
            <v>6027.2575200000001</v>
          </cell>
          <cell r="M40">
            <v>37892.093229999999</v>
          </cell>
          <cell r="N40">
            <v>295.11564000000004</v>
          </cell>
          <cell r="O40">
            <v>107.97406640325804</v>
          </cell>
          <cell r="Q40">
            <v>-870.98539000000164</v>
          </cell>
          <cell r="R40">
            <v>940.24352999999974</v>
          </cell>
          <cell r="S40">
            <v>69.258139999998093</v>
          </cell>
          <cell r="T40">
            <v>-39.864020000000039</v>
          </cell>
          <cell r="U40">
            <v>13.450629432168967</v>
          </cell>
          <cell r="Y40" t="str">
            <v>In</v>
          </cell>
        </row>
        <row r="41">
          <cell r="A41" t="str">
            <v>D14</v>
          </cell>
          <cell r="B41" t="str">
            <v>NUR</v>
          </cell>
          <cell r="C41" t="str">
            <v>Newborn Nursery</v>
          </cell>
          <cell r="E41">
            <v>1292.1935599999999</v>
          </cell>
          <cell r="F41">
            <v>397.25880000000001</v>
          </cell>
          <cell r="G41">
            <v>1689.45236</v>
          </cell>
          <cell r="H41">
            <v>10.87196</v>
          </cell>
          <cell r="I41">
            <v>118.85562124952631</v>
          </cell>
          <cell r="K41">
            <v>1108.0923299999999</v>
          </cell>
          <cell r="L41">
            <v>235.61408</v>
          </cell>
          <cell r="M41">
            <v>1343.70641</v>
          </cell>
          <cell r="N41">
            <v>11.36248</v>
          </cell>
          <cell r="O41">
            <v>97.522048883694396</v>
          </cell>
          <cell r="Q41">
            <v>184.10122999999999</v>
          </cell>
          <cell r="R41">
            <v>161.64472000000001</v>
          </cell>
          <cell r="S41">
            <v>345.74594999999999</v>
          </cell>
          <cell r="T41">
            <v>-0.49052000000000007</v>
          </cell>
          <cell r="U41">
            <v>21.333572365831913</v>
          </cell>
          <cell r="Y41" t="str">
            <v>In</v>
          </cell>
        </row>
        <row r="42">
          <cell r="A42" t="str">
            <v>D15</v>
          </cell>
          <cell r="B42" t="str">
            <v>PRE</v>
          </cell>
          <cell r="C42" t="str">
            <v>Premature Nursery</v>
          </cell>
          <cell r="E42">
            <v>0</v>
          </cell>
          <cell r="F42">
            <v>0</v>
          </cell>
          <cell r="G42">
            <v>0</v>
          </cell>
          <cell r="H42">
            <v>0</v>
          </cell>
          <cell r="I42">
            <v>0</v>
          </cell>
          <cell r="K42">
            <v>0</v>
          </cell>
          <cell r="L42">
            <v>0</v>
          </cell>
          <cell r="M42">
            <v>0</v>
          </cell>
          <cell r="N42">
            <v>0</v>
          </cell>
          <cell r="O42">
            <v>0</v>
          </cell>
          <cell r="Q42">
            <v>0</v>
          </cell>
          <cell r="R42">
            <v>0</v>
          </cell>
          <cell r="S42">
            <v>0</v>
          </cell>
          <cell r="T42">
            <v>0</v>
          </cell>
          <cell r="U42">
            <v>0</v>
          </cell>
          <cell r="Y42" t="str">
            <v>Out</v>
          </cell>
        </row>
        <row r="43">
          <cell r="A43" t="str">
            <v>D16</v>
          </cell>
          <cell r="B43" t="str">
            <v>ECF</v>
          </cell>
          <cell r="C43" t="str">
            <v>Skilled Nursing Care</v>
          </cell>
          <cell r="E43">
            <v>0</v>
          </cell>
          <cell r="F43">
            <v>0</v>
          </cell>
          <cell r="G43">
            <v>0</v>
          </cell>
          <cell r="H43">
            <v>0</v>
          </cell>
          <cell r="I43">
            <v>0</v>
          </cell>
          <cell r="K43">
            <v>0</v>
          </cell>
          <cell r="L43">
            <v>0</v>
          </cell>
          <cell r="M43">
            <v>0</v>
          </cell>
          <cell r="N43">
            <v>0</v>
          </cell>
          <cell r="O43">
            <v>0</v>
          </cell>
          <cell r="Q43">
            <v>0</v>
          </cell>
          <cell r="R43">
            <v>0</v>
          </cell>
          <cell r="S43">
            <v>0</v>
          </cell>
          <cell r="T43">
            <v>0</v>
          </cell>
          <cell r="U43">
            <v>0</v>
          </cell>
          <cell r="Y43" t="str">
            <v>Out</v>
          </cell>
        </row>
        <row r="44">
          <cell r="A44" t="str">
            <v>D17</v>
          </cell>
          <cell r="B44" t="str">
            <v>CRH</v>
          </cell>
          <cell r="C44" t="str">
            <v>Chronic Care</v>
          </cell>
          <cell r="E44">
            <v>0</v>
          </cell>
          <cell r="F44">
            <v>0</v>
          </cell>
          <cell r="G44">
            <v>0</v>
          </cell>
          <cell r="H44">
            <v>0</v>
          </cell>
          <cell r="I44">
            <v>0</v>
          </cell>
          <cell r="K44">
            <v>0</v>
          </cell>
          <cell r="L44">
            <v>0</v>
          </cell>
          <cell r="M44">
            <v>0</v>
          </cell>
          <cell r="N44">
            <v>0</v>
          </cell>
          <cell r="O44">
            <v>0</v>
          </cell>
          <cell r="Q44">
            <v>0</v>
          </cell>
          <cell r="R44">
            <v>0</v>
          </cell>
          <cell r="S44">
            <v>0</v>
          </cell>
          <cell r="T44">
            <v>0</v>
          </cell>
          <cell r="U44">
            <v>0</v>
          </cell>
          <cell r="Y44" t="str">
            <v>Out</v>
          </cell>
        </row>
        <row r="45">
          <cell r="A45" t="str">
            <v>D18</v>
          </cell>
          <cell r="B45" t="str">
            <v>EMG</v>
          </cell>
          <cell r="C45" t="str">
            <v>Emergency Services</v>
          </cell>
          <cell r="E45">
            <v>33464.155799999993</v>
          </cell>
          <cell r="F45">
            <v>6674.3957</v>
          </cell>
          <cell r="G45">
            <v>40138.551499999994</v>
          </cell>
          <cell r="H45">
            <v>319.28929999999997</v>
          </cell>
          <cell r="I45">
            <v>104.80825946876389</v>
          </cell>
          <cell r="K45">
            <v>32700.666359999999</v>
          </cell>
          <cell r="L45">
            <v>5469.9262399999998</v>
          </cell>
          <cell r="M45">
            <v>38170.592599999996</v>
          </cell>
          <cell r="N45">
            <v>357.31229999999999</v>
          </cell>
          <cell r="O45">
            <v>91.518445796576273</v>
          </cell>
          <cell r="Q45">
            <v>763.48943999999392</v>
          </cell>
          <cell r="R45">
            <v>1204.4694600000003</v>
          </cell>
          <cell r="S45">
            <v>1967.9588999999978</v>
          </cell>
          <cell r="T45">
            <v>-38.023000000000025</v>
          </cell>
          <cell r="U45">
            <v>13.28981367218762</v>
          </cell>
          <cell r="Y45" t="str">
            <v>In</v>
          </cell>
        </row>
        <row r="46">
          <cell r="A46" t="str">
            <v>D19</v>
          </cell>
          <cell r="B46" t="str">
            <v>CL</v>
          </cell>
          <cell r="C46" t="str">
            <v>Clinical Services</v>
          </cell>
          <cell r="E46">
            <v>22514.678199999998</v>
          </cell>
          <cell r="F46">
            <v>21345.74555</v>
          </cell>
          <cell r="G46">
            <v>43860.423750000002</v>
          </cell>
          <cell r="H46">
            <v>244.20420000000001</v>
          </cell>
          <cell r="I46">
            <v>92.19611374415345</v>
          </cell>
          <cell r="K46">
            <v>21154.312720000002</v>
          </cell>
          <cell r="L46">
            <v>19346.495759999998</v>
          </cell>
          <cell r="M46">
            <v>40500.80848</v>
          </cell>
          <cell r="N46">
            <v>244.50474</v>
          </cell>
          <cell r="O46">
            <v>86.519029119844475</v>
          </cell>
          <cell r="Q46">
            <v>1360.3654799999968</v>
          </cell>
          <cell r="R46">
            <v>1999.2497900000017</v>
          </cell>
          <cell r="S46">
            <v>3359.6152700000021</v>
          </cell>
          <cell r="T46">
            <v>-0.30053999999998382</v>
          </cell>
          <cell r="U46">
            <v>5.677084624308975</v>
          </cell>
          <cell r="Y46" t="str">
            <v>In</v>
          </cell>
        </row>
        <row r="47">
          <cell r="A47" t="str">
            <v>D20</v>
          </cell>
          <cell r="B47" t="str">
            <v>PDC</v>
          </cell>
          <cell r="C47" t="str">
            <v>Psych. Day &amp; Night Care</v>
          </cell>
          <cell r="E47">
            <v>3445.8136800000002</v>
          </cell>
          <cell r="F47">
            <v>724.29545000000007</v>
          </cell>
          <cell r="G47">
            <v>4170.1091300000007</v>
          </cell>
          <cell r="H47">
            <v>32.782380000000003</v>
          </cell>
          <cell r="I47">
            <v>105.11176064703051</v>
          </cell>
          <cell r="K47">
            <v>2812.9752199999994</v>
          </cell>
          <cell r="L47">
            <v>643.17463999999995</v>
          </cell>
          <cell r="M47">
            <v>3456.1498599999995</v>
          </cell>
          <cell r="N47">
            <v>28.261160000000004</v>
          </cell>
          <cell r="O47">
            <v>99.535023332375559</v>
          </cell>
          <cell r="Q47">
            <v>632.83846000000085</v>
          </cell>
          <cell r="R47">
            <v>81.12081000000012</v>
          </cell>
          <cell r="S47">
            <v>713.9592700000012</v>
          </cell>
          <cell r="T47">
            <v>4.5212199999999996</v>
          </cell>
          <cell r="U47">
            <v>5.5767373146549488</v>
          </cell>
          <cell r="Y47" t="str">
            <v>In</v>
          </cell>
        </row>
        <row r="48">
          <cell r="A48" t="str">
            <v>D21</v>
          </cell>
          <cell r="B48" t="str">
            <v>AMS</v>
          </cell>
          <cell r="C48" t="str">
            <v>Ambulatory Surgery (PBP)</v>
          </cell>
          <cell r="E48">
            <v>0</v>
          </cell>
          <cell r="F48">
            <v>0</v>
          </cell>
          <cell r="G48">
            <v>0</v>
          </cell>
          <cell r="H48">
            <v>0</v>
          </cell>
          <cell r="I48">
            <v>0</v>
          </cell>
          <cell r="K48">
            <v>0</v>
          </cell>
          <cell r="L48">
            <v>0</v>
          </cell>
          <cell r="M48">
            <v>0</v>
          </cell>
          <cell r="N48">
            <v>0</v>
          </cell>
          <cell r="O48">
            <v>0</v>
          </cell>
          <cell r="Q48">
            <v>0</v>
          </cell>
          <cell r="R48">
            <v>0</v>
          </cell>
          <cell r="S48">
            <v>0</v>
          </cell>
          <cell r="T48">
            <v>0</v>
          </cell>
          <cell r="U48">
            <v>0</v>
          </cell>
          <cell r="Y48" t="str">
            <v>Out</v>
          </cell>
        </row>
        <row r="49">
          <cell r="A49" t="str">
            <v>D22</v>
          </cell>
          <cell r="B49" t="str">
            <v>SDS</v>
          </cell>
          <cell r="C49" t="str">
            <v>Same Day Surgery</v>
          </cell>
          <cell r="E49">
            <v>23994.700520000002</v>
          </cell>
          <cell r="F49">
            <v>2202.1882000000001</v>
          </cell>
          <cell r="G49">
            <v>26196.888720000003</v>
          </cell>
          <cell r="H49">
            <v>209.58232000000001</v>
          </cell>
          <cell r="I49">
            <v>114.48819022520603</v>
          </cell>
          <cell r="K49">
            <v>10315.572460000001</v>
          </cell>
          <cell r="L49">
            <v>979.09576000000004</v>
          </cell>
          <cell r="M49">
            <v>11294.668220000001</v>
          </cell>
          <cell r="N49">
            <v>223.95275999999998</v>
          </cell>
          <cell r="O49">
            <v>46.061376783210896</v>
          </cell>
          <cell r="Q49">
            <v>13679.128060000001</v>
          </cell>
          <cell r="R49">
            <v>1223.0924399999999</v>
          </cell>
          <cell r="S49">
            <v>14902.220500000001</v>
          </cell>
          <cell r="T49">
            <v>-14.370439999999974</v>
          </cell>
          <cell r="U49">
            <v>68.426813441995137</v>
          </cell>
          <cell r="Y49" t="str">
            <v>In</v>
          </cell>
        </row>
        <row r="50">
          <cell r="A50" t="str">
            <v>D23</v>
          </cell>
          <cell r="B50" t="str">
            <v>DEL</v>
          </cell>
          <cell r="C50" t="str">
            <v>Labor &amp; Delivery Services</v>
          </cell>
          <cell r="E50">
            <v>11634.812079999998</v>
          </cell>
          <cell r="F50">
            <v>4930.5923500000008</v>
          </cell>
          <cell r="G50">
            <v>16565.404429999999</v>
          </cell>
          <cell r="H50">
            <v>97.97278</v>
          </cell>
          <cell r="I50">
            <v>118.75555720680782</v>
          </cell>
          <cell r="K50">
            <v>9343.9336399999993</v>
          </cell>
          <cell r="L50">
            <v>1429.9056</v>
          </cell>
          <cell r="M50">
            <v>10773.839239999999</v>
          </cell>
          <cell r="N50">
            <v>90.090280000000007</v>
          </cell>
          <cell r="O50">
            <v>103.71744476762642</v>
          </cell>
          <cell r="Q50">
            <v>2290.8784399999986</v>
          </cell>
          <cell r="R50">
            <v>3500.6867500000008</v>
          </cell>
          <cell r="S50">
            <v>5791.5651899999993</v>
          </cell>
          <cell r="T50">
            <v>7.8824999999999932</v>
          </cell>
          <cell r="U50">
            <v>15.038112439181404</v>
          </cell>
          <cell r="Y50" t="str">
            <v>In</v>
          </cell>
        </row>
        <row r="51">
          <cell r="A51" t="str">
            <v>D24</v>
          </cell>
          <cell r="B51" t="str">
            <v>OR</v>
          </cell>
          <cell r="C51" t="str">
            <v>Operating Room</v>
          </cell>
          <cell r="E51">
            <v>51002.121160000002</v>
          </cell>
          <cell r="F51">
            <v>8948.9950499999995</v>
          </cell>
          <cell r="G51">
            <v>59951.11621</v>
          </cell>
          <cell r="H51">
            <v>488.07755999999995</v>
          </cell>
          <cell r="I51">
            <v>104.49593535912614</v>
          </cell>
          <cell r="K51">
            <v>61711.388679999996</v>
          </cell>
          <cell r="L51">
            <v>9915.8462400000008</v>
          </cell>
          <cell r="M51">
            <v>71627.234920000003</v>
          </cell>
          <cell r="N51">
            <v>499.08105999999998</v>
          </cell>
          <cell r="O51">
            <v>123.65003127948795</v>
          </cell>
          <cell r="Q51">
            <v>-10709.267519999994</v>
          </cell>
          <cell r="R51">
            <v>-966.85119000000122</v>
          </cell>
          <cell r="S51">
            <v>-11676.118710000002</v>
          </cell>
          <cell r="T51">
            <v>-11.003500000000031</v>
          </cell>
          <cell r="U51">
            <v>-19.154095920361812</v>
          </cell>
          <cell r="Y51" t="str">
            <v>In</v>
          </cell>
        </row>
        <row r="52">
          <cell r="A52" t="str">
            <v>D24a</v>
          </cell>
          <cell r="B52" t="str">
            <v>ORC</v>
          </cell>
          <cell r="C52" t="str">
            <v>Operating Room Clinic</v>
          </cell>
          <cell r="E52">
            <v>1643.6287200000002</v>
          </cell>
          <cell r="F52">
            <v>1602.0925499999998</v>
          </cell>
          <cell r="G52">
            <v>3245.72127</v>
          </cell>
          <cell r="H52">
            <v>16.252520000000001</v>
          </cell>
          <cell r="I52">
            <v>101.13069973148779</v>
          </cell>
          <cell r="K52">
            <v>1730.9844199999998</v>
          </cell>
          <cell r="L52">
            <v>1688.0267200000001</v>
          </cell>
          <cell r="M52">
            <v>3419.0111399999996</v>
          </cell>
          <cell r="N52">
            <v>16.870799999999999</v>
          </cell>
          <cell r="O52">
            <v>102.60239111364012</v>
          </cell>
          <cell r="Q52">
            <v>-87.355699999999615</v>
          </cell>
          <cell r="R52">
            <v>-85.934170000000222</v>
          </cell>
          <cell r="S52">
            <v>-173.28986999999961</v>
          </cell>
          <cell r="T52">
            <v>-0.61827999999999861</v>
          </cell>
          <cell r="U52">
            <v>-1.4716913821523292</v>
          </cell>
          <cell r="Y52" t="str">
            <v>In</v>
          </cell>
        </row>
        <row r="53">
          <cell r="A53" t="str">
            <v>D25</v>
          </cell>
          <cell r="B53" t="str">
            <v>ANS</v>
          </cell>
          <cell r="C53" t="str">
            <v>Anesthesiology</v>
          </cell>
          <cell r="E53">
            <v>5380.7691999999997</v>
          </cell>
          <cell r="F53">
            <v>13950.508100000001</v>
          </cell>
          <cell r="G53">
            <v>19331.277300000002</v>
          </cell>
          <cell r="H53">
            <v>59.894199999999998</v>
          </cell>
          <cell r="I53">
            <v>89.83790083180007</v>
          </cell>
          <cell r="K53">
            <v>4768.2220699999998</v>
          </cell>
          <cell r="L53">
            <v>9645.2476000000006</v>
          </cell>
          <cell r="M53">
            <v>14413.46967</v>
          </cell>
          <cell r="N53">
            <v>56.951820000000005</v>
          </cell>
          <cell r="O53">
            <v>83.723787404862549</v>
          </cell>
          <cell r="Q53">
            <v>612.54712999999992</v>
          </cell>
          <cell r="R53">
            <v>4305.2605000000003</v>
          </cell>
          <cell r="S53">
            <v>4917.8076300000012</v>
          </cell>
          <cell r="T53">
            <v>2.9423799999999929</v>
          </cell>
          <cell r="U53">
            <v>6.1141134269375215</v>
          </cell>
          <cell r="Y53" t="str">
            <v>In</v>
          </cell>
        </row>
        <row r="54">
          <cell r="A54" t="str">
            <v>D28</v>
          </cell>
          <cell r="B54" t="str">
            <v>LAB</v>
          </cell>
          <cell r="C54" t="str">
            <v>Laboratory Services</v>
          </cell>
          <cell r="E54">
            <v>36306.285159999999</v>
          </cell>
          <cell r="F54">
            <v>54661.974650000004</v>
          </cell>
          <cell r="G54">
            <v>90968.259810000003</v>
          </cell>
          <cell r="H54">
            <v>465.20805999999999</v>
          </cell>
          <cell r="I54">
            <v>78.043112924569712</v>
          </cell>
          <cell r="K54">
            <v>34546.459540000003</v>
          </cell>
          <cell r="L54">
            <v>44765.967919999996</v>
          </cell>
          <cell r="M54">
            <v>79312.427460000006</v>
          </cell>
          <cell r="N54">
            <v>494.84790000000004</v>
          </cell>
          <cell r="O54">
            <v>69.81227876282793</v>
          </cell>
          <cell r="Q54">
            <v>1759.825619999996</v>
          </cell>
          <cell r="R54">
            <v>9896.0067300000082</v>
          </cell>
          <cell r="S54">
            <v>11655.832349999997</v>
          </cell>
          <cell r="T54">
            <v>-29.639840000000049</v>
          </cell>
          <cell r="U54">
            <v>8.2308341617417824</v>
          </cell>
          <cell r="Y54" t="str">
            <v>In</v>
          </cell>
        </row>
        <row r="55">
          <cell r="A55" t="str">
            <v>D30</v>
          </cell>
          <cell r="B55" t="str">
            <v>EKG</v>
          </cell>
          <cell r="C55" t="str">
            <v>Electrocardiography</v>
          </cell>
          <cell r="E55">
            <v>2837.7462</v>
          </cell>
          <cell r="F55">
            <v>1335.1484500000001</v>
          </cell>
          <cell r="G55">
            <v>4172.8946500000002</v>
          </cell>
          <cell r="H55">
            <v>33.574199999999998</v>
          </cell>
          <cell r="I55">
            <v>84.521632682238149</v>
          </cell>
          <cell r="K55">
            <v>3141.6453200000001</v>
          </cell>
          <cell r="L55">
            <v>1354.6520800000001</v>
          </cell>
          <cell r="M55">
            <v>4496.2974000000004</v>
          </cell>
          <cell r="N55">
            <v>42.037439999999997</v>
          </cell>
          <cell r="O55">
            <v>74.734458615938564</v>
          </cell>
          <cell r="Q55">
            <v>-303.89912000000004</v>
          </cell>
          <cell r="R55">
            <v>-19.50362999999993</v>
          </cell>
          <cell r="S55">
            <v>-323.4027500000002</v>
          </cell>
          <cell r="T55">
            <v>-8.463239999999999</v>
          </cell>
          <cell r="U55">
            <v>9.7871740662995848</v>
          </cell>
          <cell r="Y55" t="str">
            <v>In</v>
          </cell>
        </row>
        <row r="56">
          <cell r="A56" t="str">
            <v>D31</v>
          </cell>
          <cell r="B56" t="str">
            <v>IRC</v>
          </cell>
          <cell r="C56" t="str">
            <v>Invasive Radiology / Cardiovascular</v>
          </cell>
          <cell r="E56">
            <v>13138.206520000002</v>
          </cell>
          <cell r="F56">
            <v>5956.6967000000004</v>
          </cell>
          <cell r="G56">
            <v>19094.90322</v>
          </cell>
          <cell r="H56">
            <v>106.51931999999999</v>
          </cell>
          <cell r="I56">
            <v>123.34106639058531</v>
          </cell>
          <cell r="K56">
            <v>13996.162859999999</v>
          </cell>
          <cell r="L56">
            <v>6565.2448800000002</v>
          </cell>
          <cell r="M56">
            <v>20561.407739999999</v>
          </cell>
          <cell r="N56">
            <v>120.31077999999999</v>
          </cell>
          <cell r="O56">
            <v>116.33340636641205</v>
          </cell>
          <cell r="Q56">
            <v>-857.956339999997</v>
          </cell>
          <cell r="R56">
            <v>-608.54817999999977</v>
          </cell>
          <cell r="S56">
            <v>-1466.5045199999986</v>
          </cell>
          <cell r="T56">
            <v>-13.791460000000001</v>
          </cell>
          <cell r="U56">
            <v>7.0076600241732621</v>
          </cell>
          <cell r="Y56" t="str">
            <v>In</v>
          </cell>
        </row>
        <row r="57">
          <cell r="A57" t="str">
            <v>D32</v>
          </cell>
          <cell r="B57" t="str">
            <v>RAD</v>
          </cell>
          <cell r="C57" t="str">
            <v>Radiology-Diagnostic</v>
          </cell>
          <cell r="E57">
            <v>23250.050040000002</v>
          </cell>
          <cell r="F57">
            <v>5285.8938000000007</v>
          </cell>
          <cell r="G57">
            <v>28535.943840000004</v>
          </cell>
          <cell r="H57">
            <v>234.75013999999999</v>
          </cell>
          <cell r="I57">
            <v>99.041687642870002</v>
          </cell>
          <cell r="K57">
            <v>22545.808259999998</v>
          </cell>
          <cell r="L57">
            <v>3162.2590399999999</v>
          </cell>
          <cell r="M57">
            <v>25708.067299999999</v>
          </cell>
          <cell r="N57">
            <v>252.12244000000001</v>
          </cell>
          <cell r="O57">
            <v>89.424044365110845</v>
          </cell>
          <cell r="Q57">
            <v>704.24178000000393</v>
          </cell>
          <cell r="R57">
            <v>2123.6347600000008</v>
          </cell>
          <cell r="S57">
            <v>2827.8765400000048</v>
          </cell>
          <cell r="T57">
            <v>-17.372300000000024</v>
          </cell>
          <cell r="U57">
            <v>9.6176432777591572</v>
          </cell>
          <cell r="Y57" t="str">
            <v>In</v>
          </cell>
        </row>
        <row r="58">
          <cell r="A58" t="str">
            <v>D33</v>
          </cell>
          <cell r="B58" t="str">
            <v>CAT</v>
          </cell>
          <cell r="C58" t="str">
            <v>CT Scanner</v>
          </cell>
          <cell r="E58">
            <v>6718.1539199999997</v>
          </cell>
          <cell r="F58">
            <v>8058.9627499999997</v>
          </cell>
          <cell r="G58">
            <v>14777.116669999999</v>
          </cell>
          <cell r="H58">
            <v>53.035220000000002</v>
          </cell>
          <cell r="I58">
            <v>126.67344304407523</v>
          </cell>
          <cell r="K58">
            <v>6232.4184999999998</v>
          </cell>
          <cell r="L58">
            <v>7944.2237599999999</v>
          </cell>
          <cell r="M58">
            <v>14176.642260000001</v>
          </cell>
          <cell r="N58">
            <v>58.469699999999996</v>
          </cell>
          <cell r="O58">
            <v>106.59227770965133</v>
          </cell>
          <cell r="Q58">
            <v>485.73541999999998</v>
          </cell>
          <cell r="R58">
            <v>114.73898999999983</v>
          </cell>
          <cell r="S58">
            <v>600.4744099999989</v>
          </cell>
          <cell r="T58">
            <v>-5.4344799999999935</v>
          </cell>
          <cell r="U58">
            <v>20.081165334423901</v>
          </cell>
          <cell r="Y58" t="str">
            <v>In</v>
          </cell>
        </row>
        <row r="59">
          <cell r="A59" t="str">
            <v>D34</v>
          </cell>
          <cell r="B59" t="str">
            <v>RAT</v>
          </cell>
          <cell r="C59" t="str">
            <v>Radiology-Therapeutic</v>
          </cell>
          <cell r="E59">
            <v>6207.8725999999997</v>
          </cell>
          <cell r="F59">
            <v>8240.8921499999997</v>
          </cell>
          <cell r="G59">
            <v>14448.764749999998</v>
          </cell>
          <cell r="H59">
            <v>55.554099999999998</v>
          </cell>
          <cell r="I59">
            <v>111.74463450942415</v>
          </cell>
          <cell r="K59">
            <v>6544.98794</v>
          </cell>
          <cell r="L59">
            <v>7585.9350400000003</v>
          </cell>
          <cell r="M59">
            <v>14130.922979999999</v>
          </cell>
          <cell r="N59">
            <v>60.474879999999999</v>
          </cell>
          <cell r="O59">
            <v>108.2265552242518</v>
          </cell>
          <cell r="Q59">
            <v>-337.11534000000029</v>
          </cell>
          <cell r="R59">
            <v>654.95710999999937</v>
          </cell>
          <cell r="S59">
            <v>317.84176999999909</v>
          </cell>
          <cell r="T59">
            <v>-4.9207800000000006</v>
          </cell>
          <cell r="U59">
            <v>3.5180792851723481</v>
          </cell>
          <cell r="Y59" t="str">
            <v>In</v>
          </cell>
        </row>
        <row r="60">
          <cell r="A60" t="str">
            <v>D35</v>
          </cell>
          <cell r="B60" t="str">
            <v>NUC</v>
          </cell>
          <cell r="C60" t="str">
            <v>Nuclear Medicine</v>
          </cell>
          <cell r="E60">
            <v>2351.7440000000001</v>
          </cell>
          <cell r="F60">
            <v>8369.0068499999998</v>
          </cell>
          <cell r="G60">
            <v>10720.75085</v>
          </cell>
          <cell r="H60">
            <v>16.028500000000001</v>
          </cell>
          <cell r="I60">
            <v>146.72265027919019</v>
          </cell>
          <cell r="K60">
            <v>2418.2807899999998</v>
          </cell>
          <cell r="L60">
            <v>6198.7111199999999</v>
          </cell>
          <cell r="M60">
            <v>8616.9919100000006</v>
          </cell>
          <cell r="N60">
            <v>20.584960000000002</v>
          </cell>
          <cell r="O60">
            <v>117.47804173532519</v>
          </cell>
          <cell r="Q60">
            <v>-66.536789999999655</v>
          </cell>
          <cell r="R60">
            <v>2170.2957299999998</v>
          </cell>
          <cell r="S60">
            <v>2103.7589399999997</v>
          </cell>
          <cell r="T60">
            <v>-4.5564600000000013</v>
          </cell>
          <cell r="U60">
            <v>29.244608543864999</v>
          </cell>
          <cell r="Y60" t="str">
            <v>In</v>
          </cell>
        </row>
        <row r="61">
          <cell r="A61" t="str">
            <v>D36</v>
          </cell>
          <cell r="B61" t="str">
            <v>RES</v>
          </cell>
          <cell r="C61" t="str">
            <v>Respiratory Therapy</v>
          </cell>
          <cell r="E61">
            <v>16035.063000000002</v>
          </cell>
          <cell r="F61">
            <v>6777.1716499999993</v>
          </cell>
          <cell r="G61">
            <v>22812.234650000002</v>
          </cell>
          <cell r="H61">
            <v>138.79949999999999</v>
          </cell>
          <cell r="I61">
            <v>115.52680665276173</v>
          </cell>
          <cell r="K61">
            <v>14947.729220000001</v>
          </cell>
          <cell r="L61">
            <v>4530.3449599999994</v>
          </cell>
          <cell r="M61">
            <v>19478.07418</v>
          </cell>
          <cell r="N61">
            <v>147.30742000000001</v>
          </cell>
          <cell r="O61">
            <v>101.47302301540547</v>
          </cell>
          <cell r="Q61">
            <v>1087.3337800000008</v>
          </cell>
          <cell r="R61">
            <v>2246.8266899999999</v>
          </cell>
          <cell r="S61">
            <v>3334.1604700000025</v>
          </cell>
          <cell r="T61">
            <v>-8.5079200000000128</v>
          </cell>
          <cell r="U61">
            <v>14.053783637356261</v>
          </cell>
          <cell r="Y61" t="str">
            <v>In</v>
          </cell>
        </row>
        <row r="62">
          <cell r="A62" t="str">
            <v>D37</v>
          </cell>
          <cell r="B62" t="str">
            <v>PUL</v>
          </cell>
          <cell r="C62" t="str">
            <v>Pulmonary Function Testing</v>
          </cell>
          <cell r="E62">
            <v>422.47115999999994</v>
          </cell>
          <cell r="F62">
            <v>613.54555000000005</v>
          </cell>
          <cell r="G62">
            <v>1036.0167099999999</v>
          </cell>
          <cell r="H62">
            <v>4.0805600000000002</v>
          </cell>
          <cell r="I62">
            <v>103.53264257846961</v>
          </cell>
          <cell r="K62">
            <v>367.81863000000004</v>
          </cell>
          <cell r="L62">
            <v>609.44928000000004</v>
          </cell>
          <cell r="M62">
            <v>977.26791000000003</v>
          </cell>
          <cell r="N62">
            <v>4.0941599999999996</v>
          </cell>
          <cell r="O62">
            <v>89.839827950055707</v>
          </cell>
          <cell r="Q62">
            <v>54.652529999999899</v>
          </cell>
          <cell r="R62">
            <v>4.0962700000000041</v>
          </cell>
          <cell r="S62">
            <v>58.748799999999846</v>
          </cell>
          <cell r="T62">
            <v>-1.359999999999939E-2</v>
          </cell>
          <cell r="U62">
            <v>13.692814628413899</v>
          </cell>
          <cell r="Y62" t="str">
            <v>In</v>
          </cell>
        </row>
        <row r="63">
          <cell r="A63" t="str">
            <v>D38</v>
          </cell>
          <cell r="B63" t="str">
            <v>EEG</v>
          </cell>
          <cell r="C63" t="str">
            <v>Electroencephalography</v>
          </cell>
          <cell r="E63">
            <v>3403.4844399999997</v>
          </cell>
          <cell r="F63">
            <v>3011.7557000000002</v>
          </cell>
          <cell r="G63">
            <v>6415.2401399999999</v>
          </cell>
          <cell r="H63">
            <v>29.855039999999999</v>
          </cell>
          <cell r="I63">
            <v>114.00033093239868</v>
          </cell>
          <cell r="K63">
            <v>3000.9286899999997</v>
          </cell>
          <cell r="L63">
            <v>3010.6787999999997</v>
          </cell>
          <cell r="M63">
            <v>6011.6074899999994</v>
          </cell>
          <cell r="N63">
            <v>28.551819999999999</v>
          </cell>
          <cell r="O63">
            <v>105.10463746269063</v>
          </cell>
          <cell r="Q63">
            <v>402.55574999999999</v>
          </cell>
          <cell r="R63">
            <v>1.076900000000478</v>
          </cell>
          <cell r="S63">
            <v>403.63265000000047</v>
          </cell>
          <cell r="T63">
            <v>1.3032199999999996</v>
          </cell>
          <cell r="U63">
            <v>8.8956934697080499</v>
          </cell>
          <cell r="Y63" t="str">
            <v>In</v>
          </cell>
        </row>
        <row r="64">
          <cell r="A64" t="str">
            <v>D39</v>
          </cell>
          <cell r="B64" t="str">
            <v>PTH</v>
          </cell>
          <cell r="C64" t="str">
            <v>Physical Therapy</v>
          </cell>
          <cell r="E64">
            <v>8202.1535600000007</v>
          </cell>
          <cell r="F64">
            <v>848.77494999999999</v>
          </cell>
          <cell r="G64">
            <v>9050.9285100000016</v>
          </cell>
          <cell r="H64">
            <v>73.01746</v>
          </cell>
          <cell r="I64">
            <v>112.33140073620748</v>
          </cell>
          <cell r="K64">
            <v>8390.1769399999994</v>
          </cell>
          <cell r="L64">
            <v>1271.96336</v>
          </cell>
          <cell r="M64">
            <v>9662.1402999999991</v>
          </cell>
          <cell r="N64">
            <v>75.742980000000003</v>
          </cell>
          <cell r="O64">
            <v>110.77167732243964</v>
          </cell>
          <cell r="Q64">
            <v>-188.02337999999872</v>
          </cell>
          <cell r="R64">
            <v>-423.18840999999998</v>
          </cell>
          <cell r="S64">
            <v>-611.21178999999756</v>
          </cell>
          <cell r="T64">
            <v>-2.7255200000000031</v>
          </cell>
          <cell r="U64">
            <v>1.5597234137678413</v>
          </cell>
          <cell r="Y64" t="str">
            <v>In</v>
          </cell>
        </row>
        <row r="65">
          <cell r="A65" t="str">
            <v>D40</v>
          </cell>
          <cell r="B65" t="str">
            <v>OTH</v>
          </cell>
          <cell r="C65" t="str">
            <v>Occupational Therapy</v>
          </cell>
          <cell r="E65">
            <v>5205.5702399999991</v>
          </cell>
          <cell r="F65">
            <v>377.35880000000003</v>
          </cell>
          <cell r="G65">
            <v>5582.9290399999991</v>
          </cell>
          <cell r="H65">
            <v>45.647840000000002</v>
          </cell>
          <cell r="I65">
            <v>114.03760265545968</v>
          </cell>
          <cell r="K65">
            <v>3913.79961</v>
          </cell>
          <cell r="L65">
            <v>73.749279999999999</v>
          </cell>
          <cell r="M65">
            <v>3987.54889</v>
          </cell>
          <cell r="N65">
            <v>51.513860000000001</v>
          </cell>
          <cell r="O65">
            <v>75.975661889829254</v>
          </cell>
          <cell r="Q65">
            <v>1291.7706299999991</v>
          </cell>
          <cell r="R65">
            <v>303.60952000000003</v>
          </cell>
          <cell r="S65">
            <v>1595.380149999999</v>
          </cell>
          <cell r="T65">
            <v>-5.8660199999999989</v>
          </cell>
          <cell r="U65">
            <v>38.061940765630425</v>
          </cell>
          <cell r="Y65" t="str">
            <v>In</v>
          </cell>
        </row>
        <row r="66">
          <cell r="A66" t="str">
            <v>D41</v>
          </cell>
          <cell r="B66" t="str">
            <v>STH</v>
          </cell>
          <cell r="C66" t="str">
            <v>Speech Language Pathology</v>
          </cell>
          <cell r="E66">
            <v>1984.7498400000002</v>
          </cell>
          <cell r="F66">
            <v>2032.2087000000001</v>
          </cell>
          <cell r="G66">
            <v>4016.9585400000005</v>
          </cell>
          <cell r="H66">
            <v>17.777940000000001</v>
          </cell>
          <cell r="I66">
            <v>111.64115977441706</v>
          </cell>
          <cell r="K66">
            <v>1943.2566400000001</v>
          </cell>
          <cell r="L66">
            <v>2157.70136</v>
          </cell>
          <cell r="M66">
            <v>4100.9580000000005</v>
          </cell>
          <cell r="N66">
            <v>16.553720000000002</v>
          </cell>
          <cell r="O66">
            <v>117.39093327662906</v>
          </cell>
          <cell r="Q66">
            <v>41.493200000000115</v>
          </cell>
          <cell r="R66">
            <v>-125.49265999999989</v>
          </cell>
          <cell r="S66">
            <v>-83.999459999999999</v>
          </cell>
          <cell r="T66">
            <v>1.224219999999999</v>
          </cell>
          <cell r="U66">
            <v>-5.749773502211994</v>
          </cell>
          <cell r="Y66" t="str">
            <v>In</v>
          </cell>
        </row>
        <row r="67">
          <cell r="A67" t="str">
            <v>D42</v>
          </cell>
          <cell r="B67" t="str">
            <v>REC</v>
          </cell>
          <cell r="C67" t="str">
            <v>Recreational Therapy</v>
          </cell>
          <cell r="E67">
            <v>0</v>
          </cell>
          <cell r="F67">
            <v>0</v>
          </cell>
          <cell r="G67">
            <v>0</v>
          </cell>
          <cell r="H67">
            <v>0</v>
          </cell>
          <cell r="I67">
            <v>0</v>
          </cell>
          <cell r="K67">
            <v>0</v>
          </cell>
          <cell r="L67">
            <v>0</v>
          </cell>
          <cell r="M67">
            <v>0</v>
          </cell>
          <cell r="N67">
            <v>0</v>
          </cell>
          <cell r="O67">
            <v>0</v>
          </cell>
          <cell r="Q67">
            <v>0</v>
          </cell>
          <cell r="R67">
            <v>0</v>
          </cell>
          <cell r="S67">
            <v>0</v>
          </cell>
          <cell r="T67">
            <v>0</v>
          </cell>
          <cell r="U67">
            <v>0</v>
          </cell>
          <cell r="Y67" t="str">
            <v>Out</v>
          </cell>
        </row>
        <row r="68">
          <cell r="A68" t="str">
            <v>D43</v>
          </cell>
          <cell r="B68" t="str">
            <v>AUD</v>
          </cell>
          <cell r="C68" t="str">
            <v>Audiology</v>
          </cell>
          <cell r="E68">
            <v>0</v>
          </cell>
          <cell r="F68">
            <v>784.6</v>
          </cell>
          <cell r="G68">
            <v>784.6</v>
          </cell>
          <cell r="H68">
            <v>0</v>
          </cell>
          <cell r="I68">
            <v>0</v>
          </cell>
          <cell r="K68">
            <v>0</v>
          </cell>
          <cell r="L68">
            <v>730.4</v>
          </cell>
          <cell r="M68">
            <v>730.4</v>
          </cell>
          <cell r="N68">
            <v>0</v>
          </cell>
          <cell r="O68">
            <v>0</v>
          </cell>
          <cell r="Q68">
            <v>0</v>
          </cell>
          <cell r="R68">
            <v>54.200000000000045</v>
          </cell>
          <cell r="S68">
            <v>54.200000000000045</v>
          </cell>
          <cell r="T68">
            <v>0</v>
          </cell>
          <cell r="U68">
            <v>0</v>
          </cell>
          <cell r="Y68" t="str">
            <v>In</v>
          </cell>
        </row>
        <row r="69">
          <cell r="A69" t="str">
            <v>D44</v>
          </cell>
          <cell r="B69" t="str">
            <v>OPM</v>
          </cell>
          <cell r="C69" t="str">
            <v>Other Physical Medicine</v>
          </cell>
          <cell r="E69">
            <v>0</v>
          </cell>
          <cell r="F69">
            <v>0</v>
          </cell>
          <cell r="G69">
            <v>0</v>
          </cell>
          <cell r="H69">
            <v>0</v>
          </cell>
          <cell r="I69">
            <v>0</v>
          </cell>
          <cell r="K69">
            <v>0</v>
          </cell>
          <cell r="L69">
            <v>0</v>
          </cell>
          <cell r="M69">
            <v>0</v>
          </cell>
          <cell r="N69">
            <v>0</v>
          </cell>
          <cell r="O69">
            <v>0</v>
          </cell>
          <cell r="Q69">
            <v>0</v>
          </cell>
          <cell r="R69">
            <v>0</v>
          </cell>
          <cell r="S69">
            <v>0</v>
          </cell>
          <cell r="T69">
            <v>0</v>
          </cell>
          <cell r="U69">
            <v>0</v>
          </cell>
          <cell r="Y69" t="str">
            <v>Out</v>
          </cell>
        </row>
        <row r="70">
          <cell r="A70" t="str">
            <v>D45</v>
          </cell>
          <cell r="B70" t="str">
            <v>RDL</v>
          </cell>
          <cell r="C70" t="str">
            <v>Renal Dialysis</v>
          </cell>
          <cell r="E70">
            <v>41.7</v>
          </cell>
          <cell r="F70">
            <v>4332.27495</v>
          </cell>
          <cell r="G70">
            <v>4373.9749499999998</v>
          </cell>
          <cell r="H70">
            <v>1</v>
          </cell>
          <cell r="I70">
            <v>41.7</v>
          </cell>
          <cell r="K70">
            <v>16.8691</v>
          </cell>
          <cell r="L70">
            <v>3461.5563200000001</v>
          </cell>
          <cell r="M70">
            <v>3478.42542</v>
          </cell>
          <cell r="N70">
            <v>1</v>
          </cell>
          <cell r="O70">
            <v>16.8691</v>
          </cell>
          <cell r="Q70">
            <v>24.830900000000003</v>
          </cell>
          <cell r="R70">
            <v>870.71862999999985</v>
          </cell>
          <cell r="S70">
            <v>895.54952999999978</v>
          </cell>
          <cell r="T70">
            <v>0</v>
          </cell>
          <cell r="U70">
            <v>24.830900000000003</v>
          </cell>
          <cell r="Y70" t="str">
            <v>In</v>
          </cell>
        </row>
        <row r="71">
          <cell r="A71" t="str">
            <v>D47</v>
          </cell>
          <cell r="B71" t="str">
            <v>AOR</v>
          </cell>
          <cell r="C71" t="str">
            <v>Ambulatory Surgery</v>
          </cell>
          <cell r="E71">
            <v>0</v>
          </cell>
          <cell r="F71">
            <v>0</v>
          </cell>
          <cell r="G71">
            <v>0</v>
          </cell>
          <cell r="H71">
            <v>0</v>
          </cell>
          <cell r="I71">
            <v>0</v>
          </cell>
          <cell r="K71">
            <v>0</v>
          </cell>
          <cell r="L71">
            <v>0</v>
          </cell>
          <cell r="M71">
            <v>0</v>
          </cell>
          <cell r="N71">
            <v>0</v>
          </cell>
          <cell r="O71">
            <v>0</v>
          </cell>
          <cell r="Q71">
            <v>0</v>
          </cell>
          <cell r="R71">
            <v>0</v>
          </cell>
          <cell r="S71">
            <v>0</v>
          </cell>
          <cell r="T71">
            <v>0</v>
          </cell>
          <cell r="U71">
            <v>0</v>
          </cell>
          <cell r="Y71" t="str">
            <v>Out</v>
          </cell>
        </row>
        <row r="72">
          <cell r="A72" t="str">
            <v>D48</v>
          </cell>
          <cell r="B72" t="str">
            <v>LEU</v>
          </cell>
          <cell r="C72" t="str">
            <v>Leukopheresis</v>
          </cell>
          <cell r="E72">
            <v>3260.4574400000001</v>
          </cell>
          <cell r="F72">
            <v>14061.6168</v>
          </cell>
          <cell r="G72">
            <v>17322.074240000002</v>
          </cell>
          <cell r="H72">
            <v>26.575040000000001</v>
          </cell>
          <cell r="I72">
            <v>122.68871241586089</v>
          </cell>
          <cell r="K72">
            <v>3282.2273599999999</v>
          </cell>
          <cell r="L72">
            <v>12990.80392</v>
          </cell>
          <cell r="M72">
            <v>16273.031279999999</v>
          </cell>
          <cell r="N72">
            <v>30.055979999999998</v>
          </cell>
          <cell r="O72">
            <v>109.20380436771651</v>
          </cell>
          <cell r="Q72">
            <v>-21.769919999999729</v>
          </cell>
          <cell r="R72">
            <v>1070.8128799999995</v>
          </cell>
          <cell r="S72">
            <v>1049.0429600000025</v>
          </cell>
          <cell r="T72">
            <v>-3.4809399999999968</v>
          </cell>
          <cell r="U72">
            <v>13.484908048144376</v>
          </cell>
          <cell r="Y72" t="str">
            <v>In</v>
          </cell>
        </row>
        <row r="73">
          <cell r="A73" t="str">
            <v>D49</v>
          </cell>
          <cell r="B73" t="str">
            <v>HYP</v>
          </cell>
          <cell r="C73" t="str">
            <v>Hyperbaric Chamber</v>
          </cell>
          <cell r="E73">
            <v>0</v>
          </cell>
          <cell r="F73">
            <v>0</v>
          </cell>
          <cell r="G73">
            <v>0</v>
          </cell>
          <cell r="H73">
            <v>0</v>
          </cell>
          <cell r="I73">
            <v>0</v>
          </cell>
          <cell r="K73">
            <v>0</v>
          </cell>
          <cell r="L73">
            <v>0</v>
          </cell>
          <cell r="M73">
            <v>0</v>
          </cell>
          <cell r="N73">
            <v>0</v>
          </cell>
          <cell r="O73">
            <v>0</v>
          </cell>
          <cell r="Q73">
            <v>0</v>
          </cell>
          <cell r="R73">
            <v>0</v>
          </cell>
          <cell r="S73">
            <v>0</v>
          </cell>
          <cell r="T73">
            <v>0</v>
          </cell>
          <cell r="U73">
            <v>0</v>
          </cell>
          <cell r="Y73" t="str">
            <v>Out</v>
          </cell>
        </row>
        <row r="74">
          <cell r="A74" t="str">
            <v>D50</v>
          </cell>
          <cell r="B74" t="str">
            <v>FSE</v>
          </cell>
          <cell r="C74" t="str">
            <v>Free Standing Emergency</v>
          </cell>
          <cell r="E74">
            <v>0</v>
          </cell>
          <cell r="F74">
            <v>0</v>
          </cell>
          <cell r="G74">
            <v>0</v>
          </cell>
          <cell r="H74">
            <v>0</v>
          </cell>
          <cell r="I74">
            <v>0</v>
          </cell>
          <cell r="K74">
            <v>0</v>
          </cell>
          <cell r="L74">
            <v>0</v>
          </cell>
          <cell r="M74">
            <v>0</v>
          </cell>
          <cell r="N74">
            <v>0</v>
          </cell>
          <cell r="O74">
            <v>0</v>
          </cell>
          <cell r="Q74">
            <v>0</v>
          </cell>
          <cell r="R74">
            <v>0</v>
          </cell>
          <cell r="S74">
            <v>0</v>
          </cell>
          <cell r="T74">
            <v>0</v>
          </cell>
          <cell r="U74">
            <v>0</v>
          </cell>
          <cell r="Y74" t="str">
            <v>Out</v>
          </cell>
        </row>
        <row r="75">
          <cell r="A75" t="str">
            <v>D51</v>
          </cell>
          <cell r="B75" t="str">
            <v>MRI</v>
          </cell>
          <cell r="C75" t="str">
            <v>Magnetic Resonance Imaging</v>
          </cell>
          <cell r="E75">
            <v>8454.4066000000003</v>
          </cell>
          <cell r="F75">
            <v>5328.4511499999999</v>
          </cell>
          <cell r="G75">
            <v>13782.857749999999</v>
          </cell>
          <cell r="H75">
            <v>68.332599999999999</v>
          </cell>
          <cell r="I75">
            <v>123.72435118815909</v>
          </cell>
          <cell r="K75">
            <v>8888.7301899999984</v>
          </cell>
          <cell r="L75">
            <v>6123.6575999999995</v>
          </cell>
          <cell r="M75">
            <v>15012.387789999997</v>
          </cell>
          <cell r="N75">
            <v>75.971299999999999</v>
          </cell>
          <cell r="O75">
            <v>117.00115951681751</v>
          </cell>
          <cell r="Q75">
            <v>-434.32358999999815</v>
          </cell>
          <cell r="R75">
            <v>-795.20644999999968</v>
          </cell>
          <cell r="S75">
            <v>-1229.5300399999978</v>
          </cell>
          <cell r="T75">
            <v>-7.6387</v>
          </cell>
          <cell r="U75">
            <v>6.7231916713415814</v>
          </cell>
          <cell r="Y75" t="str">
            <v>In</v>
          </cell>
        </row>
        <row r="76">
          <cell r="A76" t="str">
            <v>D52</v>
          </cell>
          <cell r="B76" t="str">
            <v>ADD</v>
          </cell>
          <cell r="C76" t="str">
            <v>Adolescent Dual Diagnosed</v>
          </cell>
          <cell r="E76">
            <v>0</v>
          </cell>
          <cell r="F76">
            <v>0</v>
          </cell>
          <cell r="G76">
            <v>0</v>
          </cell>
          <cell r="H76">
            <v>0</v>
          </cell>
          <cell r="I76">
            <v>0</v>
          </cell>
          <cell r="K76">
            <v>0</v>
          </cell>
          <cell r="L76">
            <v>0</v>
          </cell>
          <cell r="M76">
            <v>0</v>
          </cell>
          <cell r="N76">
            <v>0</v>
          </cell>
          <cell r="O76">
            <v>0</v>
          </cell>
          <cell r="Q76">
            <v>0</v>
          </cell>
          <cell r="R76">
            <v>0</v>
          </cell>
          <cell r="S76">
            <v>0</v>
          </cell>
          <cell r="T76">
            <v>0</v>
          </cell>
          <cell r="U76">
            <v>0</v>
          </cell>
          <cell r="Y76" t="str">
            <v>Out</v>
          </cell>
        </row>
        <row r="77">
          <cell r="A77" t="str">
            <v>D53</v>
          </cell>
          <cell r="B77" t="str">
            <v>LIT</v>
          </cell>
          <cell r="C77" t="str">
            <v>Lithotripsy</v>
          </cell>
          <cell r="E77">
            <v>0</v>
          </cell>
          <cell r="F77">
            <v>0</v>
          </cell>
          <cell r="G77">
            <v>0</v>
          </cell>
          <cell r="H77">
            <v>0</v>
          </cell>
          <cell r="I77">
            <v>0</v>
          </cell>
          <cell r="K77">
            <v>0</v>
          </cell>
          <cell r="L77">
            <v>0</v>
          </cell>
          <cell r="M77">
            <v>0</v>
          </cell>
          <cell r="N77">
            <v>0</v>
          </cell>
          <cell r="O77">
            <v>0</v>
          </cell>
          <cell r="Q77">
            <v>0</v>
          </cell>
          <cell r="R77">
            <v>0</v>
          </cell>
          <cell r="S77">
            <v>0</v>
          </cell>
          <cell r="T77">
            <v>0</v>
          </cell>
          <cell r="U77">
            <v>0</v>
          </cell>
          <cell r="Y77" t="str">
            <v>Out</v>
          </cell>
        </row>
        <row r="78">
          <cell r="A78" t="str">
            <v>D54</v>
          </cell>
          <cell r="B78" t="str">
            <v>RHB</v>
          </cell>
          <cell r="C78" t="str">
            <v>Rehabilitation</v>
          </cell>
          <cell r="E78">
            <v>5137.1646799999999</v>
          </cell>
          <cell r="F78">
            <v>1112.3687500000001</v>
          </cell>
          <cell r="G78">
            <v>6249.5334299999995</v>
          </cell>
          <cell r="H78">
            <v>41.874879999999997</v>
          </cell>
          <cell r="I78">
            <v>122.67891107986459</v>
          </cell>
          <cell r="K78">
            <v>4483.0606300000009</v>
          </cell>
          <cell r="L78">
            <v>731.37455999999997</v>
          </cell>
          <cell r="M78">
            <v>5214.4351900000011</v>
          </cell>
          <cell r="N78">
            <v>44.312719999999999</v>
          </cell>
          <cell r="O78">
            <v>101.16870799174596</v>
          </cell>
          <cell r="Q78">
            <v>654.10404999999901</v>
          </cell>
          <cell r="R78">
            <v>380.99419000000012</v>
          </cell>
          <cell r="S78">
            <v>1035.0982399999984</v>
          </cell>
          <cell r="T78">
            <v>-2.4378400000000013</v>
          </cell>
          <cell r="U78">
            <v>21.510203088118629</v>
          </cell>
          <cell r="Y78" t="str">
            <v>In</v>
          </cell>
        </row>
        <row r="79">
          <cell r="A79" t="str">
            <v>D55</v>
          </cell>
          <cell r="B79" t="str">
            <v>OBV</v>
          </cell>
          <cell r="C79" t="str">
            <v>Observation</v>
          </cell>
          <cell r="E79">
            <v>2476.6</v>
          </cell>
          <cell r="F79">
            <v>367.6</v>
          </cell>
          <cell r="G79">
            <v>2844.2</v>
          </cell>
          <cell r="H79">
            <v>25.6</v>
          </cell>
          <cell r="I79">
            <v>96.742187499999986</v>
          </cell>
          <cell r="K79">
            <v>2161.6976500000001</v>
          </cell>
          <cell r="L79">
            <v>247.16759999999999</v>
          </cell>
          <cell r="M79">
            <v>2408.8652499999998</v>
          </cell>
          <cell r="N79">
            <v>0.71349999999999991</v>
          </cell>
          <cell r="O79">
            <v>3029.7093903293626</v>
          </cell>
          <cell r="Q79">
            <v>314.90234999999984</v>
          </cell>
          <cell r="R79">
            <v>120.43240000000003</v>
          </cell>
          <cell r="S79">
            <v>435.33474999999999</v>
          </cell>
          <cell r="T79">
            <v>24.886500000000002</v>
          </cell>
          <cell r="U79">
            <v>-2932.9672028293626</v>
          </cell>
          <cell r="Y79" t="str">
            <v>In</v>
          </cell>
        </row>
        <row r="80">
          <cell r="A80" t="str">
            <v>D56</v>
          </cell>
          <cell r="B80" t="str">
            <v>AMR</v>
          </cell>
          <cell r="C80" t="str">
            <v>Ambulance Services-Rebundled</v>
          </cell>
          <cell r="E80">
            <v>0</v>
          </cell>
          <cell r="F80">
            <v>0</v>
          </cell>
          <cell r="G80">
            <v>0</v>
          </cell>
          <cell r="H80">
            <v>0</v>
          </cell>
          <cell r="I80">
            <v>0</v>
          </cell>
          <cell r="K80">
            <v>0</v>
          </cell>
          <cell r="L80">
            <v>0</v>
          </cell>
          <cell r="M80">
            <v>0</v>
          </cell>
          <cell r="N80">
            <v>0</v>
          </cell>
          <cell r="O80">
            <v>0</v>
          </cell>
          <cell r="Q80">
            <v>0</v>
          </cell>
          <cell r="R80">
            <v>0</v>
          </cell>
          <cell r="S80">
            <v>0</v>
          </cell>
          <cell r="T80">
            <v>0</v>
          </cell>
          <cell r="U80">
            <v>0</v>
          </cell>
          <cell r="Y80" t="str">
            <v>Out</v>
          </cell>
        </row>
        <row r="81">
          <cell r="A81" t="str">
            <v>D57</v>
          </cell>
          <cell r="B81" t="str">
            <v>TMT</v>
          </cell>
          <cell r="C81" t="str">
            <v>Transurethal Microwave Thermotherapy</v>
          </cell>
          <cell r="E81">
            <v>0</v>
          </cell>
          <cell r="F81">
            <v>0</v>
          </cell>
          <cell r="G81">
            <v>0</v>
          </cell>
          <cell r="H81">
            <v>0</v>
          </cell>
          <cell r="I81">
            <v>0</v>
          </cell>
          <cell r="K81">
            <v>0</v>
          </cell>
          <cell r="L81">
            <v>0</v>
          </cell>
          <cell r="M81">
            <v>0</v>
          </cell>
          <cell r="N81">
            <v>0</v>
          </cell>
          <cell r="O81">
            <v>0</v>
          </cell>
          <cell r="Q81">
            <v>0</v>
          </cell>
          <cell r="R81">
            <v>0</v>
          </cell>
          <cell r="S81">
            <v>0</v>
          </cell>
          <cell r="T81">
            <v>0</v>
          </cell>
          <cell r="U81">
            <v>0</v>
          </cell>
          <cell r="Y81" t="str">
            <v>Out</v>
          </cell>
        </row>
        <row r="82">
          <cell r="A82" t="str">
            <v>D58</v>
          </cell>
          <cell r="B82" t="str">
            <v>OCL</v>
          </cell>
          <cell r="C82" t="str">
            <v>Oncology O/P Clinic</v>
          </cell>
          <cell r="E82">
            <v>9088.9349199999997</v>
          </cell>
          <cell r="F82">
            <v>2526.7822000000001</v>
          </cell>
          <cell r="G82">
            <v>11615.717119999999</v>
          </cell>
          <cell r="H82">
            <v>97.763719999999992</v>
          </cell>
          <cell r="I82">
            <v>92.968382545181385</v>
          </cell>
          <cell r="K82">
            <v>10129.995649999999</v>
          </cell>
          <cell r="L82">
            <v>2877.9013600000003</v>
          </cell>
          <cell r="M82">
            <v>13007.897009999999</v>
          </cell>
          <cell r="N82">
            <v>117.41086</v>
          </cell>
          <cell r="O82">
            <v>86.278182869966187</v>
          </cell>
          <cell r="Q82">
            <v>-1041.0607299999992</v>
          </cell>
          <cell r="R82">
            <v>-351.11916000000019</v>
          </cell>
          <cell r="S82">
            <v>-1392.1798899999994</v>
          </cell>
          <cell r="T82">
            <v>-19.647140000000007</v>
          </cell>
          <cell r="U82">
            <v>6.6901996752151973</v>
          </cell>
          <cell r="Y82" t="str">
            <v>In</v>
          </cell>
        </row>
        <row r="83">
          <cell r="A83" t="str">
            <v>D59</v>
          </cell>
          <cell r="B83" t="str">
            <v>TNA</v>
          </cell>
          <cell r="C83" t="str">
            <v>Transurethal Needle Ablation</v>
          </cell>
          <cell r="E83">
            <v>0</v>
          </cell>
          <cell r="F83">
            <v>0</v>
          </cell>
          <cell r="G83">
            <v>0</v>
          </cell>
          <cell r="H83">
            <v>0</v>
          </cell>
          <cell r="I83">
            <v>0</v>
          </cell>
          <cell r="K83">
            <v>0</v>
          </cell>
          <cell r="L83">
            <v>0</v>
          </cell>
          <cell r="M83">
            <v>0</v>
          </cell>
          <cell r="N83">
            <v>0</v>
          </cell>
          <cell r="O83">
            <v>0</v>
          </cell>
          <cell r="Q83">
            <v>0</v>
          </cell>
          <cell r="R83">
            <v>0</v>
          </cell>
          <cell r="S83">
            <v>0</v>
          </cell>
          <cell r="T83">
            <v>0</v>
          </cell>
          <cell r="U83">
            <v>0</v>
          </cell>
          <cell r="Y83" t="str">
            <v>Out</v>
          </cell>
        </row>
        <row r="84">
          <cell r="A84" t="str">
            <v>D70</v>
          </cell>
          <cell r="B84" t="str">
            <v>PAD</v>
          </cell>
          <cell r="C84" t="str">
            <v>Psychiatric Adult</v>
          </cell>
          <cell r="E84">
            <v>0</v>
          </cell>
          <cell r="F84">
            <v>0</v>
          </cell>
          <cell r="G84">
            <v>0</v>
          </cell>
          <cell r="H84">
            <v>0</v>
          </cell>
          <cell r="I84">
            <v>0</v>
          </cell>
          <cell r="K84">
            <v>0</v>
          </cell>
          <cell r="L84">
            <v>0</v>
          </cell>
          <cell r="M84">
            <v>0</v>
          </cell>
          <cell r="N84">
            <v>0</v>
          </cell>
          <cell r="O84">
            <v>0</v>
          </cell>
          <cell r="Q84">
            <v>0</v>
          </cell>
          <cell r="R84">
            <v>0</v>
          </cell>
          <cell r="S84">
            <v>0</v>
          </cell>
          <cell r="T84">
            <v>0</v>
          </cell>
          <cell r="U84">
            <v>0</v>
          </cell>
          <cell r="Y84" t="str">
            <v>Out</v>
          </cell>
        </row>
        <row r="85">
          <cell r="A85" t="str">
            <v>D71</v>
          </cell>
          <cell r="B85" t="str">
            <v>PCD</v>
          </cell>
          <cell r="C85" t="str">
            <v>Psychiatric Child/Adolescent</v>
          </cell>
          <cell r="E85">
            <v>0</v>
          </cell>
          <cell r="F85">
            <v>0</v>
          </cell>
          <cell r="G85">
            <v>0</v>
          </cell>
          <cell r="H85">
            <v>0</v>
          </cell>
          <cell r="I85">
            <v>0</v>
          </cell>
          <cell r="K85">
            <v>0</v>
          </cell>
          <cell r="L85">
            <v>0</v>
          </cell>
          <cell r="M85">
            <v>0</v>
          </cell>
          <cell r="N85">
            <v>0</v>
          </cell>
          <cell r="O85">
            <v>0</v>
          </cell>
          <cell r="Q85">
            <v>0</v>
          </cell>
          <cell r="R85">
            <v>0</v>
          </cell>
          <cell r="S85">
            <v>0</v>
          </cell>
          <cell r="T85">
            <v>0</v>
          </cell>
          <cell r="U85">
            <v>0</v>
          </cell>
          <cell r="Y85" t="str">
            <v>Out</v>
          </cell>
        </row>
        <row r="86">
          <cell r="A86" t="str">
            <v>D73</v>
          </cell>
          <cell r="B86" t="str">
            <v>PSG</v>
          </cell>
          <cell r="C86" t="str">
            <v>Psychiatric Geriatric</v>
          </cell>
          <cell r="E86">
            <v>0</v>
          </cell>
          <cell r="F86">
            <v>0</v>
          </cell>
          <cell r="G86">
            <v>0</v>
          </cell>
          <cell r="H86">
            <v>0</v>
          </cell>
          <cell r="I86">
            <v>0</v>
          </cell>
          <cell r="K86">
            <v>0</v>
          </cell>
          <cell r="L86">
            <v>0</v>
          </cell>
          <cell r="M86">
            <v>0</v>
          </cell>
          <cell r="N86">
            <v>0</v>
          </cell>
          <cell r="O86">
            <v>0</v>
          </cell>
          <cell r="Q86">
            <v>0</v>
          </cell>
          <cell r="R86">
            <v>0</v>
          </cell>
          <cell r="S86">
            <v>0</v>
          </cell>
          <cell r="T86">
            <v>0</v>
          </cell>
          <cell r="U86">
            <v>0</v>
          </cell>
          <cell r="Y86" t="str">
            <v>Out</v>
          </cell>
        </row>
        <row r="87">
          <cell r="A87" t="str">
            <v>D74</v>
          </cell>
          <cell r="B87" t="str">
            <v>ITH</v>
          </cell>
          <cell r="C87" t="str">
            <v>Individual Therapies</v>
          </cell>
          <cell r="E87">
            <v>0</v>
          </cell>
          <cell r="F87">
            <v>0</v>
          </cell>
          <cell r="G87">
            <v>0</v>
          </cell>
          <cell r="H87">
            <v>0</v>
          </cell>
          <cell r="I87">
            <v>0</v>
          </cell>
          <cell r="K87">
            <v>0</v>
          </cell>
          <cell r="L87">
            <v>0</v>
          </cell>
          <cell r="M87">
            <v>0</v>
          </cell>
          <cell r="N87">
            <v>0</v>
          </cell>
          <cell r="O87">
            <v>0</v>
          </cell>
          <cell r="Q87">
            <v>0</v>
          </cell>
          <cell r="R87">
            <v>0</v>
          </cell>
          <cell r="S87">
            <v>0</v>
          </cell>
          <cell r="T87">
            <v>0</v>
          </cell>
          <cell r="U87">
            <v>0</v>
          </cell>
          <cell r="Y87" t="str">
            <v>Out</v>
          </cell>
        </row>
        <row r="88">
          <cell r="A88" t="str">
            <v>D75</v>
          </cell>
          <cell r="B88" t="str">
            <v>GTH</v>
          </cell>
          <cell r="C88" t="str">
            <v>Group Therapies</v>
          </cell>
          <cell r="E88">
            <v>0</v>
          </cell>
          <cell r="F88">
            <v>0</v>
          </cell>
          <cell r="G88">
            <v>0</v>
          </cell>
          <cell r="H88">
            <v>0</v>
          </cell>
          <cell r="I88">
            <v>0</v>
          </cell>
          <cell r="K88">
            <v>0</v>
          </cell>
          <cell r="L88">
            <v>0</v>
          </cell>
          <cell r="M88">
            <v>0</v>
          </cell>
          <cell r="N88">
            <v>0</v>
          </cell>
          <cell r="O88">
            <v>0</v>
          </cell>
          <cell r="Q88">
            <v>0</v>
          </cell>
          <cell r="R88">
            <v>0</v>
          </cell>
          <cell r="S88">
            <v>0</v>
          </cell>
          <cell r="T88">
            <v>0</v>
          </cell>
          <cell r="U88">
            <v>0</v>
          </cell>
          <cell r="Y88" t="str">
            <v>Out</v>
          </cell>
        </row>
        <row r="89">
          <cell r="A89" t="str">
            <v>D76</v>
          </cell>
          <cell r="B89" t="str">
            <v>FTH</v>
          </cell>
          <cell r="C89" t="str">
            <v>Family Therapies</v>
          </cell>
          <cell r="E89">
            <v>0</v>
          </cell>
          <cell r="F89">
            <v>0</v>
          </cell>
          <cell r="G89">
            <v>0</v>
          </cell>
          <cell r="H89">
            <v>0</v>
          </cell>
          <cell r="I89">
            <v>0</v>
          </cell>
          <cell r="K89">
            <v>0</v>
          </cell>
          <cell r="L89">
            <v>0</v>
          </cell>
          <cell r="M89">
            <v>0</v>
          </cell>
          <cell r="N89">
            <v>0</v>
          </cell>
          <cell r="O89">
            <v>0</v>
          </cell>
          <cell r="Q89">
            <v>0</v>
          </cell>
          <cell r="R89">
            <v>0</v>
          </cell>
          <cell r="S89">
            <v>0</v>
          </cell>
          <cell r="T89">
            <v>0</v>
          </cell>
          <cell r="U89">
            <v>0</v>
          </cell>
          <cell r="Y89" t="str">
            <v>Out</v>
          </cell>
        </row>
        <row r="90">
          <cell r="A90" t="str">
            <v>D77</v>
          </cell>
          <cell r="B90" t="str">
            <v>PST</v>
          </cell>
          <cell r="C90" t="str">
            <v>Psychological Testing</v>
          </cell>
          <cell r="E90">
            <v>0</v>
          </cell>
          <cell r="F90">
            <v>0</v>
          </cell>
          <cell r="G90">
            <v>0</v>
          </cell>
          <cell r="H90">
            <v>0</v>
          </cell>
          <cell r="I90">
            <v>0</v>
          </cell>
          <cell r="K90">
            <v>0</v>
          </cell>
          <cell r="L90">
            <v>0</v>
          </cell>
          <cell r="M90">
            <v>0</v>
          </cell>
          <cell r="N90">
            <v>0</v>
          </cell>
          <cell r="O90">
            <v>0</v>
          </cell>
          <cell r="Q90">
            <v>0</v>
          </cell>
          <cell r="R90">
            <v>0</v>
          </cell>
          <cell r="S90">
            <v>0</v>
          </cell>
          <cell r="T90">
            <v>0</v>
          </cell>
          <cell r="U90">
            <v>0</v>
          </cell>
          <cell r="Y90" t="str">
            <v>Out</v>
          </cell>
        </row>
        <row r="91">
          <cell r="A91" t="str">
            <v>D78</v>
          </cell>
          <cell r="B91" t="str">
            <v>PSE</v>
          </cell>
          <cell r="C91" t="str">
            <v>Education</v>
          </cell>
          <cell r="E91">
            <v>0</v>
          </cell>
          <cell r="F91">
            <v>0</v>
          </cell>
          <cell r="G91">
            <v>0</v>
          </cell>
          <cell r="H91">
            <v>0</v>
          </cell>
          <cell r="I91">
            <v>0</v>
          </cell>
          <cell r="K91">
            <v>0</v>
          </cell>
          <cell r="L91">
            <v>0</v>
          </cell>
          <cell r="M91">
            <v>0</v>
          </cell>
          <cell r="N91">
            <v>0</v>
          </cell>
          <cell r="O91">
            <v>0</v>
          </cell>
          <cell r="Q91">
            <v>0</v>
          </cell>
          <cell r="R91">
            <v>0</v>
          </cell>
          <cell r="S91">
            <v>0</v>
          </cell>
          <cell r="T91">
            <v>0</v>
          </cell>
          <cell r="U91">
            <v>0</v>
          </cell>
          <cell r="Y91" t="str">
            <v>Out</v>
          </cell>
        </row>
        <row r="92">
          <cell r="A92" t="str">
            <v>D79</v>
          </cell>
          <cell r="B92" t="str">
            <v>OPT</v>
          </cell>
          <cell r="C92" t="str">
            <v>Other Therapies</v>
          </cell>
          <cell r="E92">
            <v>0</v>
          </cell>
          <cell r="F92">
            <v>0</v>
          </cell>
          <cell r="G92">
            <v>0</v>
          </cell>
          <cell r="H92">
            <v>0</v>
          </cell>
          <cell r="I92">
            <v>0</v>
          </cell>
          <cell r="K92">
            <v>0</v>
          </cell>
          <cell r="L92">
            <v>0</v>
          </cell>
          <cell r="M92">
            <v>0</v>
          </cell>
          <cell r="N92">
            <v>0</v>
          </cell>
          <cell r="O92">
            <v>0</v>
          </cell>
          <cell r="Q92">
            <v>0</v>
          </cell>
          <cell r="R92">
            <v>0</v>
          </cell>
          <cell r="S92">
            <v>0</v>
          </cell>
          <cell r="T92">
            <v>0</v>
          </cell>
          <cell r="U92">
            <v>0</v>
          </cell>
          <cell r="Y92" t="str">
            <v>Out</v>
          </cell>
        </row>
        <row r="93">
          <cell r="A93" t="str">
            <v>D80</v>
          </cell>
          <cell r="B93" t="str">
            <v>ETH</v>
          </cell>
          <cell r="C93" t="str">
            <v>Electroconvulsive Therapy</v>
          </cell>
          <cell r="E93">
            <v>0</v>
          </cell>
          <cell r="F93">
            <v>0</v>
          </cell>
          <cell r="G93">
            <v>0</v>
          </cell>
          <cell r="H93">
            <v>0</v>
          </cell>
          <cell r="I93">
            <v>0</v>
          </cell>
          <cell r="K93">
            <v>0</v>
          </cell>
          <cell r="L93">
            <v>0</v>
          </cell>
          <cell r="M93">
            <v>0</v>
          </cell>
          <cell r="N93">
            <v>0</v>
          </cell>
          <cell r="O93">
            <v>0</v>
          </cell>
          <cell r="Q93">
            <v>0</v>
          </cell>
          <cell r="R93">
            <v>0</v>
          </cell>
          <cell r="S93">
            <v>0</v>
          </cell>
          <cell r="T93">
            <v>0</v>
          </cell>
          <cell r="U93">
            <v>0</v>
          </cell>
          <cell r="Y93" t="str">
            <v>Out</v>
          </cell>
        </row>
        <row r="94">
          <cell r="A94" t="str">
            <v>D81</v>
          </cell>
          <cell r="B94" t="str">
            <v>ATH</v>
          </cell>
          <cell r="C94" t="str">
            <v>Activity Therapies</v>
          </cell>
          <cell r="E94">
            <v>0</v>
          </cell>
          <cell r="F94">
            <v>0</v>
          </cell>
          <cell r="G94">
            <v>0</v>
          </cell>
          <cell r="H94">
            <v>0</v>
          </cell>
          <cell r="I94">
            <v>0</v>
          </cell>
          <cell r="K94">
            <v>0</v>
          </cell>
          <cell r="L94">
            <v>0</v>
          </cell>
          <cell r="M94">
            <v>0</v>
          </cell>
          <cell r="N94">
            <v>0</v>
          </cell>
          <cell r="O94">
            <v>0</v>
          </cell>
          <cell r="Q94">
            <v>0</v>
          </cell>
          <cell r="R94">
            <v>0</v>
          </cell>
          <cell r="S94">
            <v>0</v>
          </cell>
          <cell r="T94">
            <v>0</v>
          </cell>
          <cell r="U94">
            <v>0</v>
          </cell>
          <cell r="Y94" t="str">
            <v>Out</v>
          </cell>
        </row>
        <row r="95">
          <cell r="A95" t="str">
            <v>D83</v>
          </cell>
          <cell r="B95" t="str">
            <v>CL-340</v>
          </cell>
          <cell r="C95" t="str">
            <v>340B Clinic</v>
          </cell>
          <cell r="E95">
            <v>0</v>
          </cell>
          <cell r="F95">
            <v>0</v>
          </cell>
          <cell r="G95">
            <v>0</v>
          </cell>
          <cell r="H95">
            <v>0</v>
          </cell>
          <cell r="I95">
            <v>0</v>
          </cell>
          <cell r="K95">
            <v>0</v>
          </cell>
          <cell r="L95">
            <v>0</v>
          </cell>
          <cell r="M95">
            <v>0</v>
          </cell>
          <cell r="N95">
            <v>0</v>
          </cell>
          <cell r="O95">
            <v>0</v>
          </cell>
          <cell r="Q95">
            <v>0</v>
          </cell>
          <cell r="R95">
            <v>0</v>
          </cell>
          <cell r="S95">
            <v>0</v>
          </cell>
          <cell r="T95">
            <v>0</v>
          </cell>
          <cell r="U95">
            <v>0</v>
          </cell>
          <cell r="Y95" t="str">
            <v>Out</v>
          </cell>
        </row>
        <row r="96">
          <cell r="A96" t="str">
            <v>D84</v>
          </cell>
          <cell r="B96" t="str">
            <v>RAT-340</v>
          </cell>
          <cell r="C96" t="str">
            <v>340B Radiology - Therapeutic</v>
          </cell>
          <cell r="E96">
            <v>0</v>
          </cell>
          <cell r="F96">
            <v>0</v>
          </cell>
          <cell r="G96">
            <v>0</v>
          </cell>
          <cell r="H96">
            <v>0</v>
          </cell>
          <cell r="I96">
            <v>0</v>
          </cell>
          <cell r="K96">
            <v>0</v>
          </cell>
          <cell r="L96">
            <v>0</v>
          </cell>
          <cell r="M96">
            <v>0</v>
          </cell>
          <cell r="N96">
            <v>0</v>
          </cell>
          <cell r="O96">
            <v>0</v>
          </cell>
          <cell r="Q96">
            <v>0</v>
          </cell>
          <cell r="R96">
            <v>0</v>
          </cell>
          <cell r="S96">
            <v>0</v>
          </cell>
          <cell r="T96">
            <v>0</v>
          </cell>
          <cell r="U96">
            <v>0</v>
          </cell>
          <cell r="Y96" t="str">
            <v>Out</v>
          </cell>
        </row>
        <row r="97">
          <cell r="A97" t="str">
            <v>D85</v>
          </cell>
          <cell r="B97" t="str">
            <v>ORC-340</v>
          </cell>
          <cell r="C97" t="str">
            <v>340B OR Clinic Services</v>
          </cell>
          <cell r="E97">
            <v>0</v>
          </cell>
          <cell r="F97">
            <v>0</v>
          </cell>
          <cell r="G97">
            <v>0</v>
          </cell>
          <cell r="H97">
            <v>0</v>
          </cell>
          <cell r="I97">
            <v>0</v>
          </cell>
          <cell r="K97">
            <v>0</v>
          </cell>
          <cell r="L97">
            <v>0</v>
          </cell>
          <cell r="M97">
            <v>0</v>
          </cell>
          <cell r="N97">
            <v>0</v>
          </cell>
          <cell r="O97">
            <v>0</v>
          </cell>
          <cell r="Q97">
            <v>0</v>
          </cell>
          <cell r="R97">
            <v>0</v>
          </cell>
          <cell r="S97">
            <v>0</v>
          </cell>
          <cell r="T97">
            <v>0</v>
          </cell>
          <cell r="U97">
            <v>0</v>
          </cell>
          <cell r="Y97" t="str">
            <v>Out</v>
          </cell>
        </row>
        <row r="98">
          <cell r="A98" t="str">
            <v>D86</v>
          </cell>
          <cell r="B98" t="str">
            <v>LAB-340</v>
          </cell>
          <cell r="C98" t="str">
            <v>340B Laboratory Services</v>
          </cell>
          <cell r="E98">
            <v>0</v>
          </cell>
          <cell r="F98">
            <v>0</v>
          </cell>
          <cell r="G98">
            <v>0</v>
          </cell>
          <cell r="H98">
            <v>0</v>
          </cell>
          <cell r="I98">
            <v>0</v>
          </cell>
          <cell r="K98">
            <v>0</v>
          </cell>
          <cell r="L98">
            <v>0</v>
          </cell>
          <cell r="M98">
            <v>0</v>
          </cell>
          <cell r="N98">
            <v>0</v>
          </cell>
          <cell r="O98">
            <v>0</v>
          </cell>
          <cell r="Q98">
            <v>0</v>
          </cell>
          <cell r="R98">
            <v>0</v>
          </cell>
          <cell r="S98">
            <v>0</v>
          </cell>
          <cell r="T98">
            <v>0</v>
          </cell>
          <cell r="U98">
            <v>0</v>
          </cell>
          <cell r="Y98" t="str">
            <v>Out</v>
          </cell>
        </row>
        <row r="99">
          <cell r="A99" t="str">
            <v>D87</v>
          </cell>
          <cell r="B99" t="str">
            <v>CDS-340</v>
          </cell>
          <cell r="C99" t="str">
            <v>340B Drugs</v>
          </cell>
          <cell r="E99">
            <v>0</v>
          </cell>
          <cell r="F99">
            <v>0</v>
          </cell>
          <cell r="G99">
            <v>0</v>
          </cell>
          <cell r="H99">
            <v>0</v>
          </cell>
          <cell r="I99">
            <v>0</v>
          </cell>
          <cell r="K99">
            <v>0</v>
          </cell>
          <cell r="L99">
            <v>0</v>
          </cell>
          <cell r="M99">
            <v>0</v>
          </cell>
          <cell r="N99">
            <v>0</v>
          </cell>
          <cell r="O99">
            <v>0</v>
          </cell>
          <cell r="Q99">
            <v>0</v>
          </cell>
          <cell r="R99">
            <v>0</v>
          </cell>
          <cell r="S99">
            <v>0</v>
          </cell>
          <cell r="T99">
            <v>0</v>
          </cell>
          <cell r="U99">
            <v>0</v>
          </cell>
          <cell r="Y99" t="str">
            <v>Out</v>
          </cell>
        </row>
        <row r="100">
          <cell r="A100" t="str">
            <v>D26</v>
          </cell>
          <cell r="B100" t="str">
            <v>MSS</v>
          </cell>
          <cell r="C100" t="str">
            <v>Med/Surg Supplies</v>
          </cell>
          <cell r="E100">
            <v>0</v>
          </cell>
          <cell r="F100">
            <v>166137.29999999999</v>
          </cell>
          <cell r="G100">
            <v>166137.29999999999</v>
          </cell>
          <cell r="H100">
            <v>0</v>
          </cell>
          <cell r="I100">
            <v>0</v>
          </cell>
          <cell r="K100">
            <v>0</v>
          </cell>
          <cell r="L100">
            <v>138652.6</v>
          </cell>
          <cell r="M100">
            <v>138652.6</v>
          </cell>
          <cell r="N100">
            <v>0</v>
          </cell>
          <cell r="O100">
            <v>0</v>
          </cell>
          <cell r="Q100">
            <v>0</v>
          </cell>
          <cell r="R100">
            <v>27484.699999999983</v>
          </cell>
          <cell r="S100">
            <v>27484.699999999983</v>
          </cell>
          <cell r="T100">
            <v>0</v>
          </cell>
          <cell r="U100">
            <v>0</v>
          </cell>
          <cell r="Y100" t="str">
            <v>In</v>
          </cell>
        </row>
        <row r="101">
          <cell r="A101" t="str">
            <v>D27</v>
          </cell>
          <cell r="B101" t="str">
            <v>CDS</v>
          </cell>
          <cell r="C101" t="str">
            <v>Drugs Sold</v>
          </cell>
          <cell r="E101">
            <v>0</v>
          </cell>
          <cell r="F101">
            <v>152453.29999999999</v>
          </cell>
          <cell r="G101">
            <v>152453.29999999999</v>
          </cell>
          <cell r="H101">
            <v>0</v>
          </cell>
          <cell r="I101">
            <v>0</v>
          </cell>
          <cell r="K101">
            <v>0</v>
          </cell>
          <cell r="L101">
            <v>136158.9</v>
          </cell>
          <cell r="M101">
            <v>136158.9</v>
          </cell>
          <cell r="N101">
            <v>0</v>
          </cell>
          <cell r="O101">
            <v>0</v>
          </cell>
          <cell r="Q101">
            <v>0</v>
          </cell>
          <cell r="R101">
            <v>16294.399999999994</v>
          </cell>
          <cell r="S101">
            <v>16294.399999999994</v>
          </cell>
          <cell r="T101">
            <v>0</v>
          </cell>
          <cell r="U101">
            <v>0</v>
          </cell>
          <cell r="Y101" t="str">
            <v>In</v>
          </cell>
        </row>
        <row r="102">
          <cell r="A102" t="str">
            <v>D46</v>
          </cell>
          <cell r="B102" t="str">
            <v>OA</v>
          </cell>
          <cell r="C102" t="str">
            <v>Organ Acquisition</v>
          </cell>
          <cell r="E102">
            <v>77.296039999999991</v>
          </cell>
          <cell r="F102">
            <v>31421.07605</v>
          </cell>
          <cell r="G102">
            <v>31498.372090000001</v>
          </cell>
          <cell r="H102">
            <v>0.8251400000000001</v>
          </cell>
          <cell r="I102">
            <v>93.676273117289171</v>
          </cell>
          <cell r="K102">
            <v>0</v>
          </cell>
          <cell r="L102">
            <v>30372.2556</v>
          </cell>
          <cell r="M102">
            <v>30372.2556</v>
          </cell>
          <cell r="N102">
            <v>0</v>
          </cell>
          <cell r="O102">
            <v>0</v>
          </cell>
          <cell r="Q102">
            <v>77.296039999999991</v>
          </cell>
          <cell r="R102">
            <v>1048.8204499999993</v>
          </cell>
          <cell r="S102">
            <v>1126.1164900000003</v>
          </cell>
          <cell r="T102">
            <v>0.8251400000000001</v>
          </cell>
          <cell r="U102">
            <v>93.676273117289171</v>
          </cell>
          <cell r="Y102" t="str">
            <v>In</v>
          </cell>
        </row>
        <row r="106">
          <cell r="A106" t="str">
            <v>DP1</v>
          </cell>
          <cell r="B106" t="str">
            <v>EDP</v>
          </cell>
          <cell r="C106" t="str">
            <v>Data Processing</v>
          </cell>
          <cell r="E106">
            <v>0</v>
          </cell>
          <cell r="F106">
            <v>0</v>
          </cell>
          <cell r="G106">
            <v>0</v>
          </cell>
          <cell r="H106">
            <v>0</v>
          </cell>
          <cell r="I106">
            <v>0</v>
          </cell>
          <cell r="K106">
            <v>3.0448099999994156</v>
          </cell>
          <cell r="L106">
            <v>0</v>
          </cell>
          <cell r="M106">
            <v>3.0448099999994156</v>
          </cell>
          <cell r="N106">
            <v>2.8540000000020882E-2</v>
          </cell>
          <cell r="O106">
            <v>106.68570427460364</v>
          </cell>
          <cell r="Q106">
            <v>-3.0448099999994156</v>
          </cell>
          <cell r="R106">
            <v>0</v>
          </cell>
          <cell r="S106">
            <v>-3.0448099999994156</v>
          </cell>
          <cell r="T106">
            <v>-2.8540000000020882E-2</v>
          </cell>
          <cell r="U106">
            <v>-106.68570427460364</v>
          </cell>
          <cell r="Y106" t="str">
            <v>In</v>
          </cell>
        </row>
        <row r="107">
          <cell r="A107" t="str">
            <v>E1</v>
          </cell>
          <cell r="B107" t="str">
            <v>AMB</v>
          </cell>
          <cell r="C107" t="str">
            <v>Ambulance Services</v>
          </cell>
          <cell r="E107">
            <v>0</v>
          </cell>
          <cell r="F107">
            <v>0</v>
          </cell>
          <cell r="G107">
            <v>0</v>
          </cell>
          <cell r="H107">
            <v>0</v>
          </cell>
          <cell r="I107">
            <v>0</v>
          </cell>
          <cell r="K107">
            <v>0</v>
          </cell>
          <cell r="L107">
            <v>0</v>
          </cell>
          <cell r="M107">
            <v>0</v>
          </cell>
          <cell r="N107">
            <v>0</v>
          </cell>
          <cell r="O107">
            <v>0</v>
          </cell>
          <cell r="Q107">
            <v>0</v>
          </cell>
          <cell r="R107">
            <v>0</v>
          </cell>
          <cell r="S107">
            <v>0</v>
          </cell>
          <cell r="T107">
            <v>0</v>
          </cell>
          <cell r="U107">
            <v>0</v>
          </cell>
          <cell r="Y107" t="str">
            <v>Out</v>
          </cell>
        </row>
        <row r="108">
          <cell r="A108" t="str">
            <v>E2</v>
          </cell>
          <cell r="B108" t="str">
            <v>PAR</v>
          </cell>
          <cell r="C108" t="str">
            <v>Parking</v>
          </cell>
          <cell r="E108">
            <v>0</v>
          </cell>
          <cell r="F108">
            <v>0</v>
          </cell>
          <cell r="G108">
            <v>0</v>
          </cell>
          <cell r="H108">
            <v>0</v>
          </cell>
          <cell r="I108">
            <v>0</v>
          </cell>
          <cell r="K108">
            <v>0</v>
          </cell>
          <cell r="L108">
            <v>0</v>
          </cell>
          <cell r="M108">
            <v>0</v>
          </cell>
          <cell r="N108">
            <v>0</v>
          </cell>
          <cell r="O108">
            <v>0</v>
          </cell>
          <cell r="Q108">
            <v>0</v>
          </cell>
          <cell r="R108">
            <v>0</v>
          </cell>
          <cell r="S108">
            <v>0</v>
          </cell>
          <cell r="T108">
            <v>0</v>
          </cell>
          <cell r="U108">
            <v>0</v>
          </cell>
          <cell r="Y108" t="str">
            <v>Out</v>
          </cell>
        </row>
        <row r="109">
          <cell r="A109" t="str">
            <v>E3</v>
          </cell>
          <cell r="B109" t="str">
            <v>DPO</v>
          </cell>
          <cell r="C109" t="str">
            <v>Doctor's Private Office Rent</v>
          </cell>
          <cell r="E109">
            <v>0</v>
          </cell>
          <cell r="F109">
            <v>0</v>
          </cell>
          <cell r="G109">
            <v>0</v>
          </cell>
          <cell r="H109">
            <v>0</v>
          </cell>
          <cell r="I109">
            <v>0</v>
          </cell>
          <cell r="K109">
            <v>0</v>
          </cell>
          <cell r="L109">
            <v>0</v>
          </cell>
          <cell r="M109">
            <v>0</v>
          </cell>
          <cell r="N109">
            <v>0</v>
          </cell>
          <cell r="O109">
            <v>0</v>
          </cell>
          <cell r="Q109">
            <v>0</v>
          </cell>
          <cell r="R109">
            <v>0</v>
          </cell>
          <cell r="S109">
            <v>0</v>
          </cell>
          <cell r="T109">
            <v>0</v>
          </cell>
          <cell r="U109">
            <v>0</v>
          </cell>
          <cell r="Y109" t="str">
            <v>Out</v>
          </cell>
        </row>
        <row r="110">
          <cell r="A110" t="str">
            <v>E4</v>
          </cell>
          <cell r="B110" t="str">
            <v>OOR</v>
          </cell>
          <cell r="C110" t="str">
            <v>Office &amp; Other Rental</v>
          </cell>
          <cell r="E110">
            <v>0</v>
          </cell>
          <cell r="F110">
            <v>0</v>
          </cell>
          <cell r="G110">
            <v>0</v>
          </cell>
          <cell r="H110">
            <v>0</v>
          </cell>
          <cell r="I110">
            <v>0</v>
          </cell>
          <cell r="K110">
            <v>0</v>
          </cell>
          <cell r="L110">
            <v>0</v>
          </cell>
          <cell r="M110">
            <v>0</v>
          </cell>
          <cell r="N110">
            <v>0</v>
          </cell>
          <cell r="O110">
            <v>0</v>
          </cell>
          <cell r="Q110">
            <v>0</v>
          </cell>
          <cell r="R110">
            <v>0</v>
          </cell>
          <cell r="S110">
            <v>0</v>
          </cell>
          <cell r="T110">
            <v>0</v>
          </cell>
          <cell r="U110">
            <v>0</v>
          </cell>
          <cell r="Y110" t="str">
            <v>Out</v>
          </cell>
        </row>
        <row r="111">
          <cell r="A111" t="str">
            <v>E5</v>
          </cell>
          <cell r="B111" t="str">
            <v>REO</v>
          </cell>
          <cell r="C111" t="str">
            <v>Retail Operations</v>
          </cell>
          <cell r="E111">
            <v>2181.1</v>
          </cell>
          <cell r="F111">
            <v>200504.6</v>
          </cell>
          <cell r="G111">
            <v>202685.7</v>
          </cell>
          <cell r="H111">
            <v>18.5</v>
          </cell>
          <cell r="I111">
            <v>117.89729729729729</v>
          </cell>
          <cell r="K111">
            <v>1384.9938999999999</v>
          </cell>
          <cell r="L111">
            <v>104557.5</v>
          </cell>
          <cell r="M111">
            <v>105942.4939</v>
          </cell>
          <cell r="N111">
            <v>11.2</v>
          </cell>
          <cell r="O111">
            <v>123.66016964285714</v>
          </cell>
          <cell r="Q111">
            <v>796.10609999999997</v>
          </cell>
          <cell r="R111">
            <v>95947.1</v>
          </cell>
          <cell r="S111">
            <v>96743.20610000001</v>
          </cell>
          <cell r="T111">
            <v>7.3000000000000007</v>
          </cell>
          <cell r="U111">
            <v>-5.7628723455598561</v>
          </cell>
          <cell r="Y111" t="str">
            <v>In</v>
          </cell>
        </row>
        <row r="112">
          <cell r="A112" t="str">
            <v>E6</v>
          </cell>
          <cell r="B112" t="str">
            <v>PTE</v>
          </cell>
          <cell r="C112" t="str">
            <v>Patients Telephones</v>
          </cell>
          <cell r="E112">
            <v>0</v>
          </cell>
          <cell r="F112">
            <v>0</v>
          </cell>
          <cell r="G112">
            <v>0</v>
          </cell>
          <cell r="H112">
            <v>0</v>
          </cell>
          <cell r="I112">
            <v>0</v>
          </cell>
          <cell r="K112">
            <v>0</v>
          </cell>
          <cell r="L112">
            <v>0</v>
          </cell>
          <cell r="M112">
            <v>0</v>
          </cell>
          <cell r="N112">
            <v>0</v>
          </cell>
          <cell r="O112">
            <v>0</v>
          </cell>
          <cell r="Q112">
            <v>0</v>
          </cell>
          <cell r="R112">
            <v>0</v>
          </cell>
          <cell r="S112">
            <v>0</v>
          </cell>
          <cell r="T112">
            <v>0</v>
          </cell>
          <cell r="U112">
            <v>0</v>
          </cell>
          <cell r="Y112" t="str">
            <v>Out</v>
          </cell>
        </row>
        <row r="113">
          <cell r="A113" t="str">
            <v>E7</v>
          </cell>
          <cell r="B113" t="str">
            <v>CAF</v>
          </cell>
          <cell r="C113" t="str">
            <v>Cafeteria</v>
          </cell>
          <cell r="E113">
            <v>2161</v>
          </cell>
          <cell r="F113">
            <v>7175.9</v>
          </cell>
          <cell r="G113">
            <v>9336.9</v>
          </cell>
          <cell r="H113">
            <v>44.099999999999994</v>
          </cell>
          <cell r="I113">
            <v>49.002267573696152</v>
          </cell>
          <cell r="K113">
            <v>1854.6</v>
          </cell>
          <cell r="L113">
            <v>7556.6</v>
          </cell>
          <cell r="M113">
            <v>9411.2000000000007</v>
          </cell>
          <cell r="N113">
            <v>48.900000000000006</v>
          </cell>
          <cell r="O113">
            <v>37.926380368098151</v>
          </cell>
          <cell r="Q113">
            <v>306.40000000000009</v>
          </cell>
          <cell r="R113">
            <v>-380.70000000000073</v>
          </cell>
          <cell r="S113">
            <v>-74.300000000001091</v>
          </cell>
          <cell r="T113">
            <v>-4.8000000000000114</v>
          </cell>
          <cell r="U113">
            <v>11.075887205598001</v>
          </cell>
          <cell r="Y113" t="str">
            <v>In</v>
          </cell>
        </row>
        <row r="114">
          <cell r="A114" t="str">
            <v>E8</v>
          </cell>
          <cell r="B114" t="str">
            <v>DEB</v>
          </cell>
          <cell r="C114" t="str">
            <v>Day Care Recreation Areas</v>
          </cell>
          <cell r="E114">
            <v>0</v>
          </cell>
          <cell r="F114">
            <v>0</v>
          </cell>
          <cell r="G114">
            <v>0</v>
          </cell>
          <cell r="H114">
            <v>0</v>
          </cell>
          <cell r="I114">
            <v>0</v>
          </cell>
          <cell r="K114">
            <v>0</v>
          </cell>
          <cell r="L114">
            <v>0</v>
          </cell>
          <cell r="M114">
            <v>0</v>
          </cell>
          <cell r="N114">
            <v>0</v>
          </cell>
          <cell r="O114">
            <v>0</v>
          </cell>
          <cell r="Q114">
            <v>0</v>
          </cell>
          <cell r="R114">
            <v>0</v>
          </cell>
          <cell r="S114">
            <v>0</v>
          </cell>
          <cell r="T114">
            <v>0</v>
          </cell>
          <cell r="U114">
            <v>0</v>
          </cell>
          <cell r="Y114" t="str">
            <v>Out</v>
          </cell>
        </row>
        <row r="115">
          <cell r="A115" t="str">
            <v>E9</v>
          </cell>
          <cell r="B115" t="str">
            <v>HOU</v>
          </cell>
          <cell r="C115" t="str">
            <v>Housing</v>
          </cell>
          <cell r="E115">
            <v>0</v>
          </cell>
          <cell r="F115">
            <v>0</v>
          </cell>
          <cell r="G115">
            <v>0</v>
          </cell>
          <cell r="H115">
            <v>0</v>
          </cell>
          <cell r="I115">
            <v>0</v>
          </cell>
          <cell r="K115">
            <v>0</v>
          </cell>
          <cell r="L115">
            <v>0</v>
          </cell>
          <cell r="M115">
            <v>0</v>
          </cell>
          <cell r="N115">
            <v>0</v>
          </cell>
          <cell r="O115">
            <v>0</v>
          </cell>
          <cell r="Q115">
            <v>0</v>
          </cell>
          <cell r="R115">
            <v>0</v>
          </cell>
          <cell r="S115">
            <v>0</v>
          </cell>
          <cell r="T115">
            <v>0</v>
          </cell>
          <cell r="U115">
            <v>0</v>
          </cell>
          <cell r="Y115" t="str">
            <v>Out</v>
          </cell>
        </row>
        <row r="116">
          <cell r="A116" t="str">
            <v>F1</v>
          </cell>
          <cell r="B116" t="str">
            <v>REG</v>
          </cell>
          <cell r="C116" t="str">
            <v>Research</v>
          </cell>
          <cell r="E116">
            <v>585.6</v>
          </cell>
          <cell r="F116">
            <v>418.5</v>
          </cell>
          <cell r="G116">
            <v>1004.1</v>
          </cell>
          <cell r="H116">
            <v>3.2</v>
          </cell>
          <cell r="I116">
            <v>183</v>
          </cell>
          <cell r="K116">
            <v>470.17492999999996</v>
          </cell>
          <cell r="L116">
            <v>419.2</v>
          </cell>
          <cell r="M116">
            <v>889.37492999999995</v>
          </cell>
          <cell r="N116">
            <v>3.4000000000000004</v>
          </cell>
          <cell r="O116">
            <v>138.28674411764703</v>
          </cell>
          <cell r="Q116">
            <v>115.42507000000006</v>
          </cell>
          <cell r="R116">
            <v>-0.69999999999998863</v>
          </cell>
          <cell r="S116">
            <v>114.72507000000007</v>
          </cell>
          <cell r="T116">
            <v>-0.20000000000000018</v>
          </cell>
          <cell r="U116">
            <v>44.713255882352968</v>
          </cell>
          <cell r="Y116" t="str">
            <v>In</v>
          </cell>
        </row>
        <row r="117">
          <cell r="A117" t="str">
            <v>F2</v>
          </cell>
          <cell r="B117" t="str">
            <v>RNS</v>
          </cell>
          <cell r="C117" t="str">
            <v>Nursing Education</v>
          </cell>
          <cell r="E117">
            <v>3336.9</v>
          </cell>
          <cell r="F117">
            <v>419.2</v>
          </cell>
          <cell r="G117">
            <v>3756.1</v>
          </cell>
          <cell r="H117">
            <v>42.3</v>
          </cell>
          <cell r="I117">
            <v>78.886524822695037</v>
          </cell>
          <cell r="K117">
            <v>2970.2627299999999</v>
          </cell>
          <cell r="L117">
            <v>444.2</v>
          </cell>
          <cell r="M117">
            <v>3414.4627299999997</v>
          </cell>
          <cell r="N117">
            <v>25.799999999999997</v>
          </cell>
          <cell r="O117">
            <v>115.12646240310079</v>
          </cell>
          <cell r="Q117">
            <v>366.63727000000017</v>
          </cell>
          <cell r="R117">
            <v>-25</v>
          </cell>
          <cell r="S117">
            <v>341.63727000000017</v>
          </cell>
          <cell r="T117">
            <v>16.5</v>
          </cell>
          <cell r="U117">
            <v>-36.239937580405751</v>
          </cell>
          <cell r="Y117" t="str">
            <v>In</v>
          </cell>
        </row>
        <row r="118">
          <cell r="A118" t="str">
            <v>F3</v>
          </cell>
          <cell r="B118" t="str">
            <v>OHE</v>
          </cell>
          <cell r="C118" t="str">
            <v>Other Health Profession Education</v>
          </cell>
          <cell r="E118">
            <v>3821.9</v>
          </cell>
          <cell r="F118">
            <v>1039.5999999999999</v>
          </cell>
          <cell r="G118">
            <v>4861.5</v>
          </cell>
          <cell r="H118">
            <v>58</v>
          </cell>
          <cell r="I118">
            <v>65.894827586206901</v>
          </cell>
          <cell r="K118">
            <v>3161.6911700000001</v>
          </cell>
          <cell r="L118">
            <v>747.3</v>
          </cell>
          <cell r="M118">
            <v>3908.9911700000002</v>
          </cell>
          <cell r="N118">
            <v>37.5</v>
          </cell>
          <cell r="O118">
            <v>84.311764533333331</v>
          </cell>
          <cell r="Q118">
            <v>660.20883000000003</v>
          </cell>
          <cell r="R118">
            <v>292.29999999999995</v>
          </cell>
          <cell r="S118">
            <v>952.50882999999976</v>
          </cell>
          <cell r="T118">
            <v>20.5</v>
          </cell>
          <cell r="U118">
            <v>-18.41693694712643</v>
          </cell>
          <cell r="Y118" t="str">
            <v>In</v>
          </cell>
        </row>
        <row r="119">
          <cell r="A119" t="str">
            <v>F4</v>
          </cell>
          <cell r="B119" t="str">
            <v>CHE</v>
          </cell>
          <cell r="C119" t="str">
            <v>Community Health Education</v>
          </cell>
          <cell r="E119">
            <v>0</v>
          </cell>
          <cell r="F119">
            <v>0</v>
          </cell>
          <cell r="G119">
            <v>0</v>
          </cell>
          <cell r="H119">
            <v>0</v>
          </cell>
          <cell r="I119">
            <v>0</v>
          </cell>
          <cell r="K119">
            <v>0</v>
          </cell>
          <cell r="L119">
            <v>0</v>
          </cell>
          <cell r="M119">
            <v>0</v>
          </cell>
          <cell r="N119">
            <v>0</v>
          </cell>
          <cell r="O119">
            <v>0</v>
          </cell>
          <cell r="Q119">
            <v>0</v>
          </cell>
          <cell r="R119">
            <v>0</v>
          </cell>
          <cell r="S119">
            <v>0</v>
          </cell>
          <cell r="T119">
            <v>0</v>
          </cell>
          <cell r="U119">
            <v>0</v>
          </cell>
          <cell r="Y119" t="str">
            <v>Out</v>
          </cell>
        </row>
        <row r="120">
          <cell r="A120" t="str">
            <v>FB1</v>
          </cell>
          <cell r="B120" t="str">
            <v>FB1</v>
          </cell>
          <cell r="C120" t="str">
            <v>Fringe Benefits</v>
          </cell>
          <cell r="E120">
            <v>0</v>
          </cell>
          <cell r="F120">
            <v>0</v>
          </cell>
          <cell r="G120">
            <v>0</v>
          </cell>
          <cell r="H120">
            <v>0</v>
          </cell>
          <cell r="I120">
            <v>0</v>
          </cell>
          <cell r="K120">
            <v>0</v>
          </cell>
          <cell r="L120">
            <v>0</v>
          </cell>
          <cell r="M120">
            <v>0</v>
          </cell>
          <cell r="N120">
            <v>0</v>
          </cell>
          <cell r="O120">
            <v>0</v>
          </cell>
          <cell r="Q120">
            <v>0</v>
          </cell>
          <cell r="R120">
            <v>0</v>
          </cell>
          <cell r="S120">
            <v>0</v>
          </cell>
          <cell r="T120">
            <v>0</v>
          </cell>
          <cell r="U120">
            <v>0</v>
          </cell>
          <cell r="Y120" t="str">
            <v>Out</v>
          </cell>
        </row>
        <row r="121">
          <cell r="A121" t="str">
            <v>MS1</v>
          </cell>
          <cell r="B121" t="str">
            <v>MSV</v>
          </cell>
          <cell r="C121" t="str">
            <v>Medical Services</v>
          </cell>
          <cell r="E121">
            <v>0</v>
          </cell>
          <cell r="F121">
            <v>0</v>
          </cell>
          <cell r="G121">
            <v>0</v>
          </cell>
          <cell r="H121">
            <v>0</v>
          </cell>
          <cell r="I121">
            <v>0</v>
          </cell>
          <cell r="K121">
            <v>0</v>
          </cell>
          <cell r="L121">
            <v>0</v>
          </cell>
          <cell r="M121">
            <v>0</v>
          </cell>
          <cell r="N121">
            <v>0</v>
          </cell>
          <cell r="O121">
            <v>0</v>
          </cell>
          <cell r="Q121">
            <v>0</v>
          </cell>
          <cell r="R121">
            <v>0</v>
          </cell>
          <cell r="S121">
            <v>0</v>
          </cell>
          <cell r="T121">
            <v>0</v>
          </cell>
          <cell r="U121">
            <v>0</v>
          </cell>
          <cell r="Y121" t="str">
            <v>Out</v>
          </cell>
        </row>
        <row r="122">
          <cell r="A122" t="str">
            <v>P01</v>
          </cell>
          <cell r="B122" t="str">
            <v>P1</v>
          </cell>
          <cell r="C122" t="str">
            <v>Hospital Based Physicians</v>
          </cell>
          <cell r="E122">
            <v>3.7999999985913746E-2</v>
          </cell>
          <cell r="F122">
            <v>0</v>
          </cell>
          <cell r="G122">
            <v>3.7999999985913746E-2</v>
          </cell>
          <cell r="H122">
            <v>0</v>
          </cell>
          <cell r="I122">
            <v>0</v>
          </cell>
          <cell r="K122">
            <v>-2.4999999986903276E-2</v>
          </cell>
          <cell r="L122">
            <v>0</v>
          </cell>
          <cell r="M122">
            <v>-2.4999999986903276E-2</v>
          </cell>
          <cell r="N122">
            <v>0</v>
          </cell>
          <cell r="O122">
            <v>0</v>
          </cell>
          <cell r="Q122">
            <v>6.2999999972817022E-2</v>
          </cell>
          <cell r="R122">
            <v>0</v>
          </cell>
          <cell r="S122">
            <v>6.2999999972817022E-2</v>
          </cell>
          <cell r="T122">
            <v>0</v>
          </cell>
          <cell r="U122">
            <v>0</v>
          </cell>
          <cell r="Y122" t="str">
            <v>In</v>
          </cell>
        </row>
        <row r="123">
          <cell r="A123" t="str">
            <v>P02</v>
          </cell>
          <cell r="B123" t="str">
            <v>P2</v>
          </cell>
          <cell r="C123" t="str">
            <v>Physician Part B Services</v>
          </cell>
          <cell r="E123">
            <v>0</v>
          </cell>
          <cell r="F123">
            <v>0</v>
          </cell>
          <cell r="G123">
            <v>0</v>
          </cell>
          <cell r="H123">
            <v>0</v>
          </cell>
          <cell r="I123">
            <v>0</v>
          </cell>
          <cell r="K123">
            <v>0</v>
          </cell>
          <cell r="L123">
            <v>0</v>
          </cell>
          <cell r="M123">
            <v>0</v>
          </cell>
          <cell r="N123">
            <v>0</v>
          </cell>
          <cell r="O123">
            <v>0</v>
          </cell>
          <cell r="Q123">
            <v>0</v>
          </cell>
          <cell r="R123">
            <v>0</v>
          </cell>
          <cell r="S123">
            <v>0</v>
          </cell>
          <cell r="T123">
            <v>0</v>
          </cell>
          <cell r="U123">
            <v>0</v>
          </cell>
          <cell r="Y123" t="str">
            <v>Out</v>
          </cell>
        </row>
        <row r="124">
          <cell r="A124" t="str">
            <v>P03</v>
          </cell>
          <cell r="B124" t="str">
            <v>P3</v>
          </cell>
          <cell r="C124" t="str">
            <v>Physician Support Services</v>
          </cell>
          <cell r="E124">
            <v>39020.1</v>
          </cell>
          <cell r="F124">
            <v>0</v>
          </cell>
          <cell r="G124">
            <v>39020.1</v>
          </cell>
          <cell r="H124">
            <v>275.28000000000003</v>
          </cell>
          <cell r="I124">
            <v>141.74694856146468</v>
          </cell>
          <cell r="K124">
            <v>31765.037659999998</v>
          </cell>
          <cell r="L124">
            <v>0</v>
          </cell>
          <cell r="M124">
            <v>31765.037659999998</v>
          </cell>
          <cell r="N124">
            <v>231.56199999999998</v>
          </cell>
          <cell r="O124">
            <v>137.17724695761825</v>
          </cell>
          <cell r="Q124">
            <v>7255.0623400000004</v>
          </cell>
          <cell r="R124">
            <v>0</v>
          </cell>
          <cell r="S124">
            <v>7255.0623400000004</v>
          </cell>
          <cell r="T124">
            <v>43.718000000000046</v>
          </cell>
          <cell r="U124">
            <v>4.5697016038464255</v>
          </cell>
          <cell r="Y124" t="str">
            <v>In</v>
          </cell>
        </row>
        <row r="125">
          <cell r="A125" t="str">
            <v>P04</v>
          </cell>
          <cell r="B125" t="str">
            <v>P4</v>
          </cell>
          <cell r="C125" t="str">
            <v>Resident, Intern Services</v>
          </cell>
          <cell r="E125">
            <v>52319.848000000005</v>
          </cell>
          <cell r="F125">
            <v>45433.8</v>
          </cell>
          <cell r="G125">
            <v>97753.648000000016</v>
          </cell>
          <cell r="H125">
            <v>898.99</v>
          </cell>
          <cell r="I125">
            <v>58.198476067586967</v>
          </cell>
          <cell r="K125">
            <v>53011.881530000006</v>
          </cell>
          <cell r="L125">
            <v>40414.800000000003</v>
          </cell>
          <cell r="M125">
            <v>93426.681530000002</v>
          </cell>
          <cell r="N125">
            <v>873.71</v>
          </cell>
          <cell r="O125">
            <v>60.674458950910491</v>
          </cell>
          <cell r="Q125">
            <v>-692.03353000000061</v>
          </cell>
          <cell r="R125">
            <v>5019</v>
          </cell>
          <cell r="S125">
            <v>4326.9664700000139</v>
          </cell>
          <cell r="T125">
            <v>25.279999999999973</v>
          </cell>
          <cell r="U125">
            <v>-2.4759828833235247</v>
          </cell>
          <cell r="Y125" t="str">
            <v>In</v>
          </cell>
        </row>
        <row r="126">
          <cell r="A126" t="str">
            <v>P05</v>
          </cell>
          <cell r="B126" t="str">
            <v>P5</v>
          </cell>
          <cell r="C126" t="str">
            <v>Resident, Intern Ineligible</v>
          </cell>
          <cell r="E126">
            <v>0</v>
          </cell>
          <cell r="F126">
            <v>10689.3</v>
          </cell>
          <cell r="G126">
            <v>10689.3</v>
          </cell>
          <cell r="H126">
            <v>174.67</v>
          </cell>
          <cell r="I126">
            <v>0</v>
          </cell>
          <cell r="K126">
            <v>120.23689000000002</v>
          </cell>
          <cell r="L126">
            <v>10208.799999999999</v>
          </cell>
          <cell r="M126">
            <v>10329.036889999999</v>
          </cell>
          <cell r="N126">
            <v>179.7</v>
          </cell>
          <cell r="O126">
            <v>0.66909788536449655</v>
          </cell>
          <cell r="Q126">
            <v>-120.23689000000002</v>
          </cell>
          <cell r="R126">
            <v>480.5</v>
          </cell>
          <cell r="S126">
            <v>360.26310999999987</v>
          </cell>
          <cell r="T126">
            <v>-5.0300000000000011</v>
          </cell>
          <cell r="U126">
            <v>-0.66909788536449655</v>
          </cell>
          <cell r="Y126" t="str">
            <v>In</v>
          </cell>
        </row>
        <row r="127">
          <cell r="A127" t="str">
            <v>UAMAL</v>
          </cell>
          <cell r="B127" t="str">
            <v>MAL</v>
          </cell>
          <cell r="C127" t="str">
            <v>Malpractice Insurance</v>
          </cell>
          <cell r="E127">
            <v>0</v>
          </cell>
          <cell r="F127">
            <v>12968.5</v>
          </cell>
          <cell r="G127">
            <v>12968.5</v>
          </cell>
          <cell r="H127">
            <v>0</v>
          </cell>
          <cell r="I127">
            <v>0</v>
          </cell>
          <cell r="K127">
            <v>0</v>
          </cell>
          <cell r="L127">
            <v>8482.2999999999993</v>
          </cell>
          <cell r="M127">
            <v>8482.2999999999993</v>
          </cell>
          <cell r="N127">
            <v>0</v>
          </cell>
          <cell r="O127">
            <v>0</v>
          </cell>
          <cell r="Q127">
            <v>0</v>
          </cell>
          <cell r="R127">
            <v>4486.2000000000007</v>
          </cell>
          <cell r="S127">
            <v>4486.2000000000007</v>
          </cell>
          <cell r="T127">
            <v>0</v>
          </cell>
          <cell r="U127">
            <v>0</v>
          </cell>
          <cell r="Y127" t="str">
            <v>In</v>
          </cell>
        </row>
        <row r="128">
          <cell r="A128" t="str">
            <v>UAOIN</v>
          </cell>
          <cell r="B128" t="str">
            <v>OIN</v>
          </cell>
          <cell r="C128" t="str">
            <v>Other Insurance</v>
          </cell>
          <cell r="E128">
            <v>0</v>
          </cell>
          <cell r="F128">
            <v>2046.9</v>
          </cell>
          <cell r="G128">
            <v>2046.9</v>
          </cell>
          <cell r="H128">
            <v>0</v>
          </cell>
          <cell r="I128">
            <v>0</v>
          </cell>
          <cell r="K128">
            <v>0</v>
          </cell>
          <cell r="L128">
            <v>1876.5</v>
          </cell>
          <cell r="M128">
            <v>1876.5</v>
          </cell>
          <cell r="N128">
            <v>0</v>
          </cell>
          <cell r="O128">
            <v>0</v>
          </cell>
          <cell r="Q128">
            <v>0</v>
          </cell>
          <cell r="R128">
            <v>170.40000000000009</v>
          </cell>
          <cell r="S128">
            <v>170.40000000000009</v>
          </cell>
          <cell r="T128">
            <v>0</v>
          </cell>
          <cell r="U128">
            <v>0</v>
          </cell>
          <cell r="Y128" t="str">
            <v>In</v>
          </cell>
        </row>
        <row r="129">
          <cell r="A129" t="str">
            <v>UAMCR</v>
          </cell>
          <cell r="B129" t="str">
            <v>MCR</v>
          </cell>
          <cell r="C129" t="str">
            <v>Medical Care Review</v>
          </cell>
          <cell r="E129">
            <v>16579.165000000001</v>
          </cell>
          <cell r="F129">
            <v>1851.8</v>
          </cell>
          <cell r="G129">
            <v>18430.965</v>
          </cell>
          <cell r="H129">
            <v>102.3</v>
          </cell>
          <cell r="I129">
            <v>162.06417399804499</v>
          </cell>
          <cell r="K129">
            <v>11195.097</v>
          </cell>
          <cell r="L129">
            <v>1634.1</v>
          </cell>
          <cell r="M129">
            <v>12829.197</v>
          </cell>
          <cell r="N129">
            <v>86.2</v>
          </cell>
          <cell r="O129">
            <v>129.87351508120648</v>
          </cell>
          <cell r="Q129">
            <v>5384.0680000000011</v>
          </cell>
          <cell r="R129">
            <v>217.70000000000005</v>
          </cell>
          <cell r="S129">
            <v>5601.768</v>
          </cell>
          <cell r="T129">
            <v>16.099999999999994</v>
          </cell>
          <cell r="U129">
            <v>32.190658916838515</v>
          </cell>
          <cell r="Y129" t="str">
            <v>In</v>
          </cell>
        </row>
        <row r="130">
          <cell r="A130" t="str">
            <v>UADEP</v>
          </cell>
          <cell r="B130" t="str">
            <v>DEP</v>
          </cell>
          <cell r="C130" t="str">
            <v>Depreciation &amp; Amortization</v>
          </cell>
          <cell r="E130">
            <v>0</v>
          </cell>
          <cell r="F130">
            <v>123036.6</v>
          </cell>
          <cell r="G130">
            <v>123036.6</v>
          </cell>
          <cell r="H130">
            <v>0</v>
          </cell>
          <cell r="I130">
            <v>0</v>
          </cell>
          <cell r="K130">
            <v>0</v>
          </cell>
          <cell r="L130">
            <v>137378.1</v>
          </cell>
          <cell r="M130">
            <v>137378.1</v>
          </cell>
          <cell r="N130">
            <v>0</v>
          </cell>
          <cell r="O130">
            <v>0</v>
          </cell>
          <cell r="Q130">
            <v>0</v>
          </cell>
          <cell r="R130">
            <v>-14341.5</v>
          </cell>
          <cell r="S130">
            <v>-14341.5</v>
          </cell>
          <cell r="T130">
            <v>0</v>
          </cell>
          <cell r="U130">
            <v>0</v>
          </cell>
          <cell r="Y130" t="str">
            <v>In</v>
          </cell>
        </row>
        <row r="131">
          <cell r="A131" t="str">
            <v>UALEASE</v>
          </cell>
          <cell r="B131" t="str">
            <v>LEA</v>
          </cell>
          <cell r="C131" t="str">
            <v>Leases &amp; Rentals</v>
          </cell>
          <cell r="E131">
            <v>0</v>
          </cell>
          <cell r="F131">
            <v>12238</v>
          </cell>
          <cell r="G131">
            <v>12238</v>
          </cell>
          <cell r="H131">
            <v>0</v>
          </cell>
          <cell r="I131">
            <v>0</v>
          </cell>
          <cell r="K131">
            <v>0</v>
          </cell>
          <cell r="L131">
            <v>12189.2</v>
          </cell>
          <cell r="M131">
            <v>12189.2</v>
          </cell>
          <cell r="N131">
            <v>0</v>
          </cell>
          <cell r="O131">
            <v>0</v>
          </cell>
          <cell r="Q131">
            <v>0</v>
          </cell>
          <cell r="R131">
            <v>48.799999999999272</v>
          </cell>
          <cell r="S131">
            <v>48.799999999999272</v>
          </cell>
          <cell r="T131">
            <v>0</v>
          </cell>
          <cell r="U131">
            <v>0</v>
          </cell>
          <cell r="Y131" t="str">
            <v>In</v>
          </cell>
        </row>
        <row r="132">
          <cell r="A132" t="str">
            <v>UALIC</v>
          </cell>
          <cell r="B132" t="str">
            <v>LIC</v>
          </cell>
          <cell r="C132" t="str">
            <v>Licenses &amp; Taxes</v>
          </cell>
          <cell r="E132">
            <v>0</v>
          </cell>
          <cell r="F132">
            <v>0</v>
          </cell>
          <cell r="G132">
            <v>0</v>
          </cell>
          <cell r="H132">
            <v>0</v>
          </cell>
          <cell r="I132">
            <v>0</v>
          </cell>
          <cell r="K132">
            <v>0</v>
          </cell>
          <cell r="L132">
            <v>439.9</v>
          </cell>
          <cell r="M132">
            <v>439.9</v>
          </cell>
          <cell r="N132">
            <v>0</v>
          </cell>
          <cell r="O132">
            <v>0</v>
          </cell>
          <cell r="Q132">
            <v>0</v>
          </cell>
          <cell r="R132">
            <v>-439.9</v>
          </cell>
          <cell r="S132">
            <v>-439.9</v>
          </cell>
          <cell r="T132">
            <v>0</v>
          </cell>
          <cell r="U132">
            <v>0</v>
          </cell>
          <cell r="Y132" t="str">
            <v>In</v>
          </cell>
        </row>
        <row r="133">
          <cell r="A133" t="str">
            <v>UAIST</v>
          </cell>
          <cell r="B133" t="str">
            <v>IST</v>
          </cell>
          <cell r="C133" t="str">
            <v>Interest Short Term</v>
          </cell>
          <cell r="E133">
            <v>0</v>
          </cell>
          <cell r="F133">
            <v>0</v>
          </cell>
          <cell r="G133">
            <v>0</v>
          </cell>
          <cell r="H133">
            <v>0</v>
          </cell>
          <cell r="I133">
            <v>0</v>
          </cell>
          <cell r="K133">
            <v>0</v>
          </cell>
          <cell r="L133">
            <v>0</v>
          </cell>
          <cell r="M133">
            <v>0</v>
          </cell>
          <cell r="N133">
            <v>0</v>
          </cell>
          <cell r="O133">
            <v>0</v>
          </cell>
          <cell r="Q133">
            <v>0</v>
          </cell>
          <cell r="R133">
            <v>0</v>
          </cell>
          <cell r="S133">
            <v>0</v>
          </cell>
          <cell r="T133">
            <v>0</v>
          </cell>
          <cell r="U133">
            <v>0</v>
          </cell>
          <cell r="Y133" t="str">
            <v>Out</v>
          </cell>
        </row>
        <row r="134">
          <cell r="A134" t="str">
            <v>UAILT</v>
          </cell>
          <cell r="B134" t="str">
            <v>ILT</v>
          </cell>
          <cell r="C134" t="str">
            <v>Interest Long Term</v>
          </cell>
          <cell r="E134">
            <v>0</v>
          </cell>
          <cell r="F134">
            <v>18314.400000000001</v>
          </cell>
          <cell r="G134">
            <v>18314.400000000001</v>
          </cell>
          <cell r="H134">
            <v>0</v>
          </cell>
          <cell r="I134">
            <v>0</v>
          </cell>
          <cell r="K134">
            <v>0</v>
          </cell>
          <cell r="L134">
            <v>51503.7</v>
          </cell>
          <cell r="M134">
            <v>51503.7</v>
          </cell>
          <cell r="N134">
            <v>0</v>
          </cell>
          <cell r="O134">
            <v>0</v>
          </cell>
          <cell r="Q134">
            <v>0</v>
          </cell>
          <cell r="R134">
            <v>-33189.299999999996</v>
          </cell>
          <cell r="S134">
            <v>-33189.299999999996</v>
          </cell>
          <cell r="T134">
            <v>0</v>
          </cell>
          <cell r="U134">
            <v>0</v>
          </cell>
          <cell r="Y134" t="str">
            <v>In</v>
          </cell>
        </row>
        <row r="135">
          <cell r="A135" t="str">
            <v>UR1</v>
          </cell>
          <cell r="B135" t="str">
            <v>FSC1</v>
          </cell>
          <cell r="C135" t="str">
            <v>Freestanding Clinic Services</v>
          </cell>
          <cell r="E135">
            <v>1061.5</v>
          </cell>
          <cell r="F135">
            <v>1381.2</v>
          </cell>
          <cell r="G135">
            <v>2442.6999999999998</v>
          </cell>
          <cell r="H135">
            <v>12.5</v>
          </cell>
          <cell r="I135">
            <v>84.92</v>
          </cell>
          <cell r="K135">
            <v>3574.6680200000001</v>
          </cell>
          <cell r="L135">
            <v>2084</v>
          </cell>
          <cell r="M135">
            <v>5658.6680200000001</v>
          </cell>
          <cell r="N135">
            <v>55.4</v>
          </cell>
          <cell r="O135">
            <v>64.524693501805061</v>
          </cell>
          <cell r="Q135">
            <v>-2513.1680200000001</v>
          </cell>
          <cell r="R135">
            <v>-702.8</v>
          </cell>
          <cell r="S135">
            <v>-3215.9680200000003</v>
          </cell>
          <cell r="T135">
            <v>-42.9</v>
          </cell>
          <cell r="U135">
            <v>20.395306498194941</v>
          </cell>
          <cell r="Y135" t="str">
            <v>In</v>
          </cell>
        </row>
        <row r="136">
          <cell r="A136" t="str">
            <v>UR2</v>
          </cell>
          <cell r="B136" t="str">
            <v>HHC</v>
          </cell>
          <cell r="C136" t="str">
            <v>Home Health Services</v>
          </cell>
          <cell r="E136">
            <v>0</v>
          </cell>
          <cell r="F136">
            <v>0</v>
          </cell>
          <cell r="G136">
            <v>0</v>
          </cell>
          <cell r="H136">
            <v>0</v>
          </cell>
          <cell r="I136">
            <v>0</v>
          </cell>
          <cell r="K136">
            <v>0</v>
          </cell>
          <cell r="L136">
            <v>0</v>
          </cell>
          <cell r="M136">
            <v>0</v>
          </cell>
          <cell r="N136">
            <v>0</v>
          </cell>
          <cell r="O136">
            <v>0</v>
          </cell>
          <cell r="Q136">
            <v>0</v>
          </cell>
          <cell r="R136">
            <v>0</v>
          </cell>
          <cell r="S136">
            <v>0</v>
          </cell>
          <cell r="T136">
            <v>0</v>
          </cell>
          <cell r="U136">
            <v>0</v>
          </cell>
          <cell r="Y136" t="str">
            <v>Out</v>
          </cell>
        </row>
        <row r="137">
          <cell r="A137" t="str">
            <v>UR3</v>
          </cell>
          <cell r="B137" t="str">
            <v>ORD</v>
          </cell>
          <cell r="C137" t="str">
            <v>Outpatient Renal Dialysis</v>
          </cell>
          <cell r="E137">
            <v>425.5</v>
          </cell>
          <cell r="F137">
            <v>503.6</v>
          </cell>
          <cell r="G137">
            <v>929.1</v>
          </cell>
          <cell r="H137">
            <v>3</v>
          </cell>
          <cell r="I137">
            <v>141.83333333333334</v>
          </cell>
          <cell r="K137">
            <v>483.94329999999997</v>
          </cell>
          <cell r="L137">
            <v>818.9</v>
          </cell>
          <cell r="M137">
            <v>1302.8433</v>
          </cell>
          <cell r="N137">
            <v>4.0999999999999996</v>
          </cell>
          <cell r="O137">
            <v>118.03495121951219</v>
          </cell>
          <cell r="Q137">
            <v>-58.443299999999965</v>
          </cell>
          <cell r="R137">
            <v>-315.29999999999995</v>
          </cell>
          <cell r="S137">
            <v>-373.74329999999998</v>
          </cell>
          <cell r="T137">
            <v>-1.0999999999999996</v>
          </cell>
          <cell r="U137">
            <v>23.798382113821148</v>
          </cell>
          <cell r="Y137" t="str">
            <v>In</v>
          </cell>
        </row>
        <row r="138">
          <cell r="A138" t="str">
            <v>UR4</v>
          </cell>
          <cell r="B138" t="str">
            <v>ECF1</v>
          </cell>
          <cell r="C138" t="str">
            <v>Skilled Nursing Care</v>
          </cell>
          <cell r="E138">
            <v>0</v>
          </cell>
          <cell r="F138">
            <v>0</v>
          </cell>
          <cell r="G138">
            <v>0</v>
          </cell>
          <cell r="H138">
            <v>0</v>
          </cell>
          <cell r="I138">
            <v>0</v>
          </cell>
          <cell r="K138">
            <v>0</v>
          </cell>
          <cell r="L138">
            <v>0</v>
          </cell>
          <cell r="M138">
            <v>0</v>
          </cell>
          <cell r="N138">
            <v>0</v>
          </cell>
          <cell r="O138">
            <v>0</v>
          </cell>
          <cell r="Q138">
            <v>0</v>
          </cell>
          <cell r="R138">
            <v>0</v>
          </cell>
          <cell r="S138">
            <v>0</v>
          </cell>
          <cell r="T138">
            <v>0</v>
          </cell>
          <cell r="U138">
            <v>0</v>
          </cell>
          <cell r="Y138" t="str">
            <v>Out</v>
          </cell>
        </row>
        <row r="139">
          <cell r="A139" t="str">
            <v>UR5</v>
          </cell>
          <cell r="B139" t="str">
            <v>ULB</v>
          </cell>
          <cell r="C139" t="str">
            <v>Laboratory Non-Patient</v>
          </cell>
          <cell r="E139">
            <v>8870</v>
          </cell>
          <cell r="F139">
            <v>15512.8</v>
          </cell>
          <cell r="G139">
            <v>24382.799999999999</v>
          </cell>
          <cell r="H139">
            <v>173.6</v>
          </cell>
          <cell r="I139">
            <v>51.094470046082954</v>
          </cell>
          <cell r="K139">
            <v>9328.8446499999991</v>
          </cell>
          <cell r="L139">
            <v>14795.3</v>
          </cell>
          <cell r="M139">
            <v>24124.144649999998</v>
          </cell>
          <cell r="N139">
            <v>196.60000000000002</v>
          </cell>
          <cell r="O139">
            <v>47.450888351983714</v>
          </cell>
          <cell r="Q139">
            <v>-458.84464999999909</v>
          </cell>
          <cell r="R139">
            <v>717.5</v>
          </cell>
          <cell r="S139">
            <v>258.65535000000091</v>
          </cell>
          <cell r="T139">
            <v>-23.000000000000028</v>
          </cell>
          <cell r="U139">
            <v>3.6435816940992396</v>
          </cell>
          <cell r="Y139" t="str">
            <v>In</v>
          </cell>
        </row>
        <row r="140">
          <cell r="A140" t="str">
            <v>UR6</v>
          </cell>
          <cell r="B140" t="str">
            <v>UPB</v>
          </cell>
          <cell r="C140" t="str">
            <v>Physicians Part B Services</v>
          </cell>
          <cell r="E140">
            <v>0</v>
          </cell>
          <cell r="F140">
            <v>11597.1</v>
          </cell>
          <cell r="G140">
            <v>11597.1</v>
          </cell>
          <cell r="H140">
            <v>0</v>
          </cell>
          <cell r="I140">
            <v>0</v>
          </cell>
          <cell r="K140">
            <v>0</v>
          </cell>
          <cell r="L140">
            <v>10970.7</v>
          </cell>
          <cell r="M140">
            <v>10970.7</v>
          </cell>
          <cell r="N140">
            <v>0</v>
          </cell>
          <cell r="O140">
            <v>0</v>
          </cell>
          <cell r="Q140">
            <v>0</v>
          </cell>
          <cell r="R140">
            <v>626.39999999999964</v>
          </cell>
          <cell r="S140">
            <v>626.39999999999964</v>
          </cell>
          <cell r="T140">
            <v>0</v>
          </cell>
          <cell r="U140">
            <v>0</v>
          </cell>
          <cell r="Y140" t="str">
            <v>In</v>
          </cell>
        </row>
        <row r="141">
          <cell r="A141" t="str">
            <v>UR7</v>
          </cell>
          <cell r="B141" t="str">
            <v>CNA</v>
          </cell>
          <cell r="C141" t="str">
            <v>Certified Nurse Anesthetists</v>
          </cell>
          <cell r="E141">
            <v>0</v>
          </cell>
          <cell r="F141">
            <v>0</v>
          </cell>
          <cell r="G141">
            <v>0</v>
          </cell>
          <cell r="H141">
            <v>0</v>
          </cell>
          <cell r="I141">
            <v>0</v>
          </cell>
          <cell r="K141">
            <v>0</v>
          </cell>
          <cell r="L141">
            <v>0</v>
          </cell>
          <cell r="M141">
            <v>0</v>
          </cell>
          <cell r="N141">
            <v>0</v>
          </cell>
          <cell r="O141">
            <v>0</v>
          </cell>
          <cell r="Q141">
            <v>0</v>
          </cell>
          <cell r="R141">
            <v>0</v>
          </cell>
          <cell r="S141">
            <v>0</v>
          </cell>
          <cell r="T141">
            <v>0</v>
          </cell>
          <cell r="U141">
            <v>0</v>
          </cell>
          <cell r="Y141" t="str">
            <v>Out</v>
          </cell>
        </row>
        <row r="142">
          <cell r="A142" t="str">
            <v>UR8</v>
          </cell>
          <cell r="B142" t="str">
            <v>PSS</v>
          </cell>
          <cell r="C142" t="str">
            <v>Physician Support Services</v>
          </cell>
          <cell r="E142">
            <v>0</v>
          </cell>
          <cell r="F142">
            <v>0</v>
          </cell>
          <cell r="G142">
            <v>0</v>
          </cell>
          <cell r="H142">
            <v>0</v>
          </cell>
          <cell r="I142">
            <v>0</v>
          </cell>
          <cell r="K142">
            <v>0</v>
          </cell>
          <cell r="L142">
            <v>0</v>
          </cell>
          <cell r="M142">
            <v>0</v>
          </cell>
          <cell r="N142">
            <v>0</v>
          </cell>
          <cell r="O142">
            <v>0</v>
          </cell>
          <cell r="Q142">
            <v>0</v>
          </cell>
          <cell r="R142">
            <v>0</v>
          </cell>
          <cell r="S142">
            <v>0</v>
          </cell>
          <cell r="T142">
            <v>0</v>
          </cell>
          <cell r="U142">
            <v>0</v>
          </cell>
          <cell r="Y142" t="str">
            <v>Out</v>
          </cell>
        </row>
        <row r="143">
          <cell r="A143" t="str">
            <v>UR9</v>
          </cell>
          <cell r="B143" t="str">
            <v>TBA2</v>
          </cell>
          <cell r="C143" t="str">
            <v>TBD</v>
          </cell>
          <cell r="E143">
            <v>597.20000000000005</v>
          </cell>
          <cell r="F143">
            <v>2197.4</v>
          </cell>
          <cell r="G143">
            <v>2794.6000000000004</v>
          </cell>
          <cell r="H143">
            <v>11.299999999999999</v>
          </cell>
          <cell r="I143">
            <v>52.849557522123902</v>
          </cell>
          <cell r="K143">
            <v>1613.4048400000001</v>
          </cell>
          <cell r="L143">
            <v>1841.7</v>
          </cell>
          <cell r="M143">
            <v>3455.10484</v>
          </cell>
          <cell r="N143">
            <v>15.7</v>
          </cell>
          <cell r="O143">
            <v>102.76463949044587</v>
          </cell>
          <cell r="Q143">
            <v>-1016.2048400000001</v>
          </cell>
          <cell r="R143">
            <v>355.70000000000005</v>
          </cell>
          <cell r="S143">
            <v>-660.5048399999996</v>
          </cell>
          <cell r="T143">
            <v>-4.4000000000000004</v>
          </cell>
          <cell r="U143">
            <v>-49.915081968321971</v>
          </cell>
          <cell r="Y143" t="str">
            <v>In</v>
          </cell>
        </row>
        <row r="144">
          <cell r="A144" t="str">
            <v>UR10</v>
          </cell>
          <cell r="B144" t="str">
            <v>TBA3</v>
          </cell>
          <cell r="C144" t="str">
            <v>TBD</v>
          </cell>
          <cell r="E144">
            <v>3511.8</v>
          </cell>
          <cell r="F144">
            <v>1051.3</v>
          </cell>
          <cell r="G144">
            <v>4563.1000000000004</v>
          </cell>
          <cell r="H144">
            <v>35</v>
          </cell>
          <cell r="I144">
            <v>100.33714285714287</v>
          </cell>
          <cell r="K144">
            <v>1677.2804999999998</v>
          </cell>
          <cell r="L144">
            <v>522.29999999999995</v>
          </cell>
          <cell r="M144">
            <v>2199.5805</v>
          </cell>
          <cell r="N144">
            <v>19.399999999999999</v>
          </cell>
          <cell r="O144">
            <v>86.457757731958765</v>
          </cell>
          <cell r="Q144">
            <v>1834.5195000000003</v>
          </cell>
          <cell r="R144">
            <v>529</v>
          </cell>
          <cell r="S144">
            <v>2363.5195000000003</v>
          </cell>
          <cell r="T144">
            <v>15.600000000000001</v>
          </cell>
          <cell r="U144">
            <v>13.879385125184101</v>
          </cell>
          <cell r="Y144" t="str">
            <v>In</v>
          </cell>
        </row>
        <row r="145">
          <cell r="A145" t="str">
            <v>UR11</v>
          </cell>
          <cell r="B145" t="str">
            <v>TBA4</v>
          </cell>
          <cell r="C145" t="str">
            <v>TBD</v>
          </cell>
          <cell r="E145">
            <v>0</v>
          </cell>
          <cell r="F145">
            <v>0</v>
          </cell>
          <cell r="G145">
            <v>0</v>
          </cell>
          <cell r="H145">
            <v>0</v>
          </cell>
          <cell r="I145">
            <v>0</v>
          </cell>
          <cell r="K145">
            <v>0</v>
          </cell>
          <cell r="L145">
            <v>0</v>
          </cell>
          <cell r="M145">
            <v>0</v>
          </cell>
          <cell r="N145">
            <v>0</v>
          </cell>
          <cell r="O145">
            <v>0</v>
          </cell>
          <cell r="Q145">
            <v>0</v>
          </cell>
          <cell r="R145">
            <v>0</v>
          </cell>
          <cell r="S145">
            <v>0</v>
          </cell>
          <cell r="T145">
            <v>0</v>
          </cell>
          <cell r="U145">
            <v>0</v>
          </cell>
          <cell r="Y145" t="str">
            <v>Out</v>
          </cell>
        </row>
        <row r="146">
          <cell r="A146" t="str">
            <v>UR12</v>
          </cell>
          <cell r="B146" t="str">
            <v>TBA5</v>
          </cell>
          <cell r="C146" t="str">
            <v>TBD</v>
          </cell>
          <cell r="E146">
            <v>0</v>
          </cell>
          <cell r="F146">
            <v>0</v>
          </cell>
          <cell r="G146">
            <v>0</v>
          </cell>
          <cell r="H146">
            <v>0</v>
          </cell>
          <cell r="I146">
            <v>0</v>
          </cell>
          <cell r="K146">
            <v>0</v>
          </cell>
          <cell r="L146">
            <v>0</v>
          </cell>
          <cell r="M146">
            <v>0</v>
          </cell>
          <cell r="N146">
            <v>0</v>
          </cell>
          <cell r="O146">
            <v>0</v>
          </cell>
          <cell r="Q146">
            <v>0</v>
          </cell>
          <cell r="R146">
            <v>0</v>
          </cell>
          <cell r="S146">
            <v>0</v>
          </cell>
          <cell r="T146">
            <v>0</v>
          </cell>
          <cell r="U146">
            <v>0</v>
          </cell>
          <cell r="Y146" t="str">
            <v>Out</v>
          </cell>
        </row>
        <row r="147">
          <cell r="A147" t="str">
            <v>UR13</v>
          </cell>
          <cell r="B147" t="str">
            <v>TBA6</v>
          </cell>
          <cell r="C147" t="str">
            <v>TBD</v>
          </cell>
          <cell r="E147">
            <v>0</v>
          </cell>
          <cell r="F147">
            <v>0</v>
          </cell>
          <cell r="G147">
            <v>0</v>
          </cell>
          <cell r="H147">
            <v>0</v>
          </cell>
          <cell r="I147">
            <v>0</v>
          </cell>
          <cell r="K147">
            <v>0</v>
          </cell>
          <cell r="L147">
            <v>0</v>
          </cell>
          <cell r="M147">
            <v>0</v>
          </cell>
          <cell r="N147">
            <v>0</v>
          </cell>
          <cell r="O147">
            <v>0</v>
          </cell>
          <cell r="Q147">
            <v>0</v>
          </cell>
          <cell r="R147">
            <v>0</v>
          </cell>
          <cell r="S147">
            <v>0</v>
          </cell>
          <cell r="T147">
            <v>0</v>
          </cell>
          <cell r="U147">
            <v>0</v>
          </cell>
          <cell r="Y147" t="str">
            <v>Out</v>
          </cell>
        </row>
        <row r="148">
          <cell r="A148" t="str">
            <v>UR14</v>
          </cell>
          <cell r="B148" t="str">
            <v>TBA7</v>
          </cell>
          <cell r="C148" t="str">
            <v>TBD</v>
          </cell>
          <cell r="E148">
            <v>0</v>
          </cell>
          <cell r="F148">
            <v>0</v>
          </cell>
          <cell r="G148">
            <v>0</v>
          </cell>
          <cell r="H148">
            <v>0</v>
          </cell>
          <cell r="I148">
            <v>0</v>
          </cell>
          <cell r="K148">
            <v>0</v>
          </cell>
          <cell r="L148">
            <v>0</v>
          </cell>
          <cell r="M148">
            <v>0</v>
          </cell>
          <cell r="N148">
            <v>0</v>
          </cell>
          <cell r="O148">
            <v>0</v>
          </cell>
          <cell r="Q148">
            <v>0</v>
          </cell>
          <cell r="R148">
            <v>0</v>
          </cell>
          <cell r="S148">
            <v>0</v>
          </cell>
          <cell r="T148">
            <v>0</v>
          </cell>
          <cell r="U148">
            <v>0</v>
          </cell>
          <cell r="Y148" t="str">
            <v>Out</v>
          </cell>
        </row>
        <row r="149">
          <cell r="A149" t="str">
            <v>UR15</v>
          </cell>
          <cell r="B149" t="str">
            <v>TBA8</v>
          </cell>
          <cell r="C149" t="str">
            <v>TBD</v>
          </cell>
          <cell r="E149">
            <v>0</v>
          </cell>
          <cell r="F149">
            <v>0</v>
          </cell>
          <cell r="G149">
            <v>0</v>
          </cell>
          <cell r="H149">
            <v>0</v>
          </cell>
          <cell r="I149">
            <v>0</v>
          </cell>
          <cell r="K149">
            <v>0</v>
          </cell>
          <cell r="L149">
            <v>0</v>
          </cell>
          <cell r="M149">
            <v>0</v>
          </cell>
          <cell r="N149">
            <v>0</v>
          </cell>
          <cell r="O149">
            <v>0</v>
          </cell>
          <cell r="Q149">
            <v>0</v>
          </cell>
          <cell r="R149">
            <v>0</v>
          </cell>
          <cell r="S149">
            <v>0</v>
          </cell>
          <cell r="T149">
            <v>0</v>
          </cell>
          <cell r="U149">
            <v>0</v>
          </cell>
          <cell r="Y149" t="str">
            <v>Out</v>
          </cell>
        </row>
        <row r="150">
          <cell r="A150" t="str">
            <v>ZZ1</v>
          </cell>
          <cell r="B150" t="str">
            <v>GRT</v>
          </cell>
          <cell r="C150" t="str">
            <v>Grants</v>
          </cell>
          <cell r="E150">
            <v>0</v>
          </cell>
          <cell r="F150">
            <v>0</v>
          </cell>
          <cell r="G150">
            <v>0</v>
          </cell>
          <cell r="H150">
            <v>0</v>
          </cell>
          <cell r="I150">
            <v>0</v>
          </cell>
          <cell r="K150">
            <v>0</v>
          </cell>
          <cell r="L150">
            <v>0</v>
          </cell>
          <cell r="M150">
            <v>0</v>
          </cell>
          <cell r="N150">
            <v>0</v>
          </cell>
          <cell r="O150">
            <v>0</v>
          </cell>
          <cell r="Q150">
            <v>0</v>
          </cell>
          <cell r="R150">
            <v>0</v>
          </cell>
          <cell r="S150">
            <v>0</v>
          </cell>
          <cell r="T150">
            <v>0</v>
          </cell>
          <cell r="U150">
            <v>0</v>
          </cell>
          <cell r="Y150" t="str">
            <v>Out</v>
          </cell>
        </row>
        <row r="151">
          <cell r="A151" t="str">
            <v>ZZZ</v>
          </cell>
          <cell r="B151" t="str">
            <v>ADM</v>
          </cell>
          <cell r="C151" t="str">
            <v>Admission Services</v>
          </cell>
          <cell r="E151">
            <v>0</v>
          </cell>
          <cell r="F151">
            <v>0</v>
          </cell>
          <cell r="G151">
            <v>0</v>
          </cell>
          <cell r="H151">
            <v>0</v>
          </cell>
          <cell r="I151">
            <v>0</v>
          </cell>
          <cell r="K151">
            <v>0</v>
          </cell>
          <cell r="L151">
            <v>0</v>
          </cell>
          <cell r="M151">
            <v>0</v>
          </cell>
          <cell r="N151">
            <v>0</v>
          </cell>
          <cell r="O151">
            <v>0</v>
          </cell>
          <cell r="Q151">
            <v>0</v>
          </cell>
          <cell r="R151">
            <v>0</v>
          </cell>
          <cell r="S151">
            <v>0</v>
          </cell>
          <cell r="T151">
            <v>0</v>
          </cell>
          <cell r="U151">
            <v>0</v>
          </cell>
          <cell r="Y151" t="str">
            <v>Out</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row r="10">
          <cell r="A10" t="str">
            <v>C1</v>
          </cell>
          <cell r="B10" t="str">
            <v>DTY</v>
          </cell>
          <cell r="C10" t="str">
            <v>Dietary Services</v>
          </cell>
          <cell r="D10" t="str">
            <v>C1</v>
          </cell>
          <cell r="F10">
            <v>11856.849559999999</v>
          </cell>
          <cell r="G10">
            <v>8119.4141</v>
          </cell>
          <cell r="H10">
            <v>19976.263659999997</v>
          </cell>
          <cell r="I10">
            <v>226.69445999999999</v>
          </cell>
          <cell r="J10">
            <v>52.303217114348534</v>
          </cell>
          <cell r="L10">
            <v>10276.959279999999</v>
          </cell>
          <cell r="M10">
            <v>5827.0730400000002</v>
          </cell>
          <cell r="N10">
            <v>16104.032319999998</v>
          </cell>
          <cell r="O10">
            <v>229.38165999999998</v>
          </cell>
          <cell r="P10">
            <v>44.8028812765589</v>
          </cell>
          <cell r="R10">
            <v>1579.8902799999996</v>
          </cell>
          <cell r="S10">
            <v>2292.3410599999997</v>
          </cell>
          <cell r="T10">
            <v>3872.2313399999985</v>
          </cell>
          <cell r="U10">
            <v>-2.68719999999999</v>
          </cell>
          <cell r="V10">
            <v>7.5003358377896348</v>
          </cell>
          <cell r="Z10" t="str">
            <v>In</v>
          </cell>
        </row>
        <row r="11">
          <cell r="A11" t="str">
            <v>C2</v>
          </cell>
          <cell r="B11" t="str">
            <v>LL</v>
          </cell>
          <cell r="C11" t="str">
            <v>Laundry &amp; Linen</v>
          </cell>
          <cell r="D11" t="str">
            <v>C2</v>
          </cell>
          <cell r="F11">
            <v>1337.5405999999998</v>
          </cell>
          <cell r="G11">
            <v>3408.3145000000004</v>
          </cell>
          <cell r="H11">
            <v>4745.8551000000007</v>
          </cell>
          <cell r="I11">
            <v>25.777099999999997</v>
          </cell>
          <cell r="J11">
            <v>51.88871517742492</v>
          </cell>
          <cell r="L11">
            <v>1141.3244099999999</v>
          </cell>
          <cell r="M11">
            <v>5180.6942399999998</v>
          </cell>
          <cell r="N11">
            <v>6322.01865</v>
          </cell>
          <cell r="O11">
            <v>25.171020000000002</v>
          </cell>
          <cell r="P11">
            <v>45.342795405192156</v>
          </cell>
          <cell r="R11">
            <v>196.21618999999987</v>
          </cell>
          <cell r="S11">
            <v>-1772.3797399999994</v>
          </cell>
          <cell r="T11">
            <v>-1576.1635499999993</v>
          </cell>
          <cell r="U11">
            <v>0.60607999999999507</v>
          </cell>
          <cell r="V11">
            <v>6.5459197722327644</v>
          </cell>
          <cell r="Z11" t="str">
            <v>In</v>
          </cell>
        </row>
        <row r="12">
          <cell r="A12" t="str">
            <v>C3</v>
          </cell>
          <cell r="B12" t="str">
            <v>SSS</v>
          </cell>
          <cell r="C12" t="str">
            <v>Social Services</v>
          </cell>
          <cell r="D12" t="str">
            <v>C3</v>
          </cell>
          <cell r="F12">
            <v>8608.7277599999998</v>
          </cell>
          <cell r="G12">
            <v>779.01760000000002</v>
          </cell>
          <cell r="H12">
            <v>9387.745359999999</v>
          </cell>
          <cell r="I12">
            <v>77.663159999999991</v>
          </cell>
          <cell r="J12">
            <v>110.84699309170527</v>
          </cell>
          <cell r="L12">
            <v>7934.3359</v>
          </cell>
          <cell r="M12">
            <v>554.84223999999995</v>
          </cell>
          <cell r="N12">
            <v>8489.17814</v>
          </cell>
          <cell r="O12">
            <v>80.725679999999997</v>
          </cell>
          <cell r="P12">
            <v>98.287631643363056</v>
          </cell>
          <cell r="R12">
            <v>674.39185999999972</v>
          </cell>
          <cell r="S12">
            <v>224.17536000000007</v>
          </cell>
          <cell r="T12">
            <v>898.567219999999</v>
          </cell>
          <cell r="U12">
            <v>-3.0625200000000063</v>
          </cell>
          <cell r="V12">
            <v>12.559361448342216</v>
          </cell>
          <cell r="Z12" t="str">
            <v>In</v>
          </cell>
        </row>
        <row r="13">
          <cell r="A13" t="str">
            <v>C4</v>
          </cell>
          <cell r="B13" t="str">
            <v>PUR</v>
          </cell>
          <cell r="C13" t="str">
            <v>Purchasing &amp; Stores</v>
          </cell>
          <cell r="D13" t="str">
            <v>C4</v>
          </cell>
          <cell r="F13">
            <v>4814.7901199999997</v>
          </cell>
          <cell r="G13">
            <v>5467.0231999999996</v>
          </cell>
          <cell r="H13">
            <v>10281.813319999999</v>
          </cell>
          <cell r="I13">
            <v>76.532420000000002</v>
          </cell>
          <cell r="J13">
            <v>62.911771508074608</v>
          </cell>
          <cell r="L13">
            <v>4480.4811199999995</v>
          </cell>
          <cell r="M13">
            <v>6088.1995999999999</v>
          </cell>
          <cell r="N13">
            <v>10568.68072</v>
          </cell>
          <cell r="O13">
            <v>80.184080000000009</v>
          </cell>
          <cell r="P13">
            <v>55.877440010535743</v>
          </cell>
          <cell r="R13">
            <v>334.3090000000002</v>
          </cell>
          <cell r="S13">
            <v>-621.17640000000029</v>
          </cell>
          <cell r="T13">
            <v>-286.867400000001</v>
          </cell>
          <cell r="U13">
            <v>-3.6516600000000068</v>
          </cell>
          <cell r="V13">
            <v>7.0343314975388651</v>
          </cell>
          <cell r="Z13" t="str">
            <v>In</v>
          </cell>
        </row>
        <row r="14">
          <cell r="A14" t="str">
            <v>C5</v>
          </cell>
          <cell r="B14" t="str">
            <v>POP</v>
          </cell>
          <cell r="C14" t="str">
            <v>Plant Operations</v>
          </cell>
          <cell r="D14" t="str">
            <v>C5</v>
          </cell>
          <cell r="F14">
            <v>20638.253560000001</v>
          </cell>
          <cell r="G14">
            <v>34595.855149999996</v>
          </cell>
          <cell r="H14">
            <v>55234.10871</v>
          </cell>
          <cell r="I14">
            <v>335.20846</v>
          </cell>
          <cell r="J14">
            <v>61.568414949909084</v>
          </cell>
          <cell r="L14">
            <v>17250.699079999999</v>
          </cell>
          <cell r="M14">
            <v>46686.859360000002</v>
          </cell>
          <cell r="N14">
            <v>63937.558440000001</v>
          </cell>
          <cell r="O14">
            <v>368.62194</v>
          </cell>
          <cell r="P14">
            <v>46.797808833625041</v>
          </cell>
          <cell r="R14">
            <v>3387.5544800000025</v>
          </cell>
          <cell r="S14">
            <v>-12091.004210000006</v>
          </cell>
          <cell r="T14">
            <v>-8703.4497300000003</v>
          </cell>
          <cell r="U14">
            <v>-33.413479999999993</v>
          </cell>
          <cell r="V14">
            <v>14.770606116284043</v>
          </cell>
          <cell r="Z14" t="str">
            <v>In</v>
          </cell>
        </row>
        <row r="15">
          <cell r="A15" t="str">
            <v>C6</v>
          </cell>
          <cell r="B15" t="str">
            <v>HKP</v>
          </cell>
          <cell r="C15" t="str">
            <v>Housekeeping</v>
          </cell>
          <cell r="D15" t="str">
            <v>C6</v>
          </cell>
          <cell r="F15">
            <v>26208.200120000001</v>
          </cell>
          <cell r="G15">
            <v>5343.1526000000003</v>
          </cell>
          <cell r="H15">
            <v>31551.352720000003</v>
          </cell>
          <cell r="I15">
            <v>581.41742000000011</v>
          </cell>
          <cell r="J15">
            <v>45.076392998338434</v>
          </cell>
          <cell r="L15">
            <v>17236.528190000001</v>
          </cell>
          <cell r="M15">
            <v>6133.7928000000002</v>
          </cell>
          <cell r="N15">
            <v>23370.32099</v>
          </cell>
          <cell r="O15">
            <v>501.66486000000009</v>
          </cell>
          <cell r="P15">
            <v>34.35865169029379</v>
          </cell>
          <cell r="R15">
            <v>8971.6719300000004</v>
          </cell>
          <cell r="S15">
            <v>-790.64019999999982</v>
          </cell>
          <cell r="T15">
            <v>8181.0317300000024</v>
          </cell>
          <cell r="U15">
            <v>79.752560000000017</v>
          </cell>
          <cell r="V15">
            <v>10.717741308044644</v>
          </cell>
          <cell r="Z15" t="str">
            <v>In</v>
          </cell>
        </row>
        <row r="16">
          <cell r="A16" t="str">
            <v>C7</v>
          </cell>
          <cell r="B16" t="str">
            <v>CSS</v>
          </cell>
          <cell r="C16" t="str">
            <v>Central Services &amp; Supply</v>
          </cell>
          <cell r="D16" t="str">
            <v>C7</v>
          </cell>
          <cell r="F16">
            <v>5063.2821999999996</v>
          </cell>
          <cell r="G16">
            <v>410.55880000000002</v>
          </cell>
          <cell r="H16">
            <v>5473.8409999999994</v>
          </cell>
          <cell r="I16">
            <v>69.282700000000006</v>
          </cell>
          <cell r="J16">
            <v>73.081479214868921</v>
          </cell>
          <cell r="L16">
            <v>4398.9887699999999</v>
          </cell>
          <cell r="M16">
            <v>595.49576000000002</v>
          </cell>
          <cell r="N16">
            <v>4994.4845299999997</v>
          </cell>
          <cell r="O16">
            <v>68.455539999999999</v>
          </cell>
          <cell r="P16">
            <v>64.260522523085783</v>
          </cell>
          <cell r="R16">
            <v>664.29342999999972</v>
          </cell>
          <cell r="S16">
            <v>-184.93696</v>
          </cell>
          <cell r="T16">
            <v>479.35646999999972</v>
          </cell>
          <cell r="U16">
            <v>0.82716000000000633</v>
          </cell>
          <cell r="V16">
            <v>8.8209566917831381</v>
          </cell>
          <cell r="Z16" t="str">
            <v>In</v>
          </cell>
        </row>
        <row r="17">
          <cell r="A17" t="str">
            <v>C8</v>
          </cell>
          <cell r="B17" t="str">
            <v>PHM</v>
          </cell>
          <cell r="C17" t="str">
            <v>Pharmacy</v>
          </cell>
          <cell r="D17" t="str">
            <v>C8</v>
          </cell>
          <cell r="F17">
            <v>35241.1754</v>
          </cell>
          <cell r="G17">
            <v>1628.7925499999999</v>
          </cell>
          <cell r="H17">
            <v>36869.967949999998</v>
          </cell>
          <cell r="I17">
            <v>303.47890000000001</v>
          </cell>
          <cell r="J17">
            <v>116.1239723750152</v>
          </cell>
          <cell r="L17">
            <v>33223.897109999998</v>
          </cell>
          <cell r="M17">
            <v>5701.65056</v>
          </cell>
          <cell r="N17">
            <v>38925.54767</v>
          </cell>
          <cell r="O17">
            <v>311.01643999999999</v>
          </cell>
          <cell r="P17">
            <v>106.82360427635273</v>
          </cell>
          <cell r="R17">
            <v>2017.278290000002</v>
          </cell>
          <cell r="S17">
            <v>-4072.8580099999999</v>
          </cell>
          <cell r="T17">
            <v>-2055.5797200000015</v>
          </cell>
          <cell r="U17">
            <v>-7.5375399999999786</v>
          </cell>
          <cell r="V17">
            <v>9.3003680986624744</v>
          </cell>
          <cell r="Z17" t="str">
            <v>In</v>
          </cell>
        </row>
        <row r="18">
          <cell r="A18" t="str">
            <v>C9</v>
          </cell>
          <cell r="B18" t="str">
            <v>FIS</v>
          </cell>
          <cell r="C18" t="str">
            <v>General Accounting</v>
          </cell>
          <cell r="D18" t="str">
            <v>C9</v>
          </cell>
          <cell r="F18">
            <v>0</v>
          </cell>
          <cell r="G18">
            <v>18677.5311</v>
          </cell>
          <cell r="H18">
            <v>18677.5311</v>
          </cell>
          <cell r="I18">
            <v>0</v>
          </cell>
          <cell r="J18">
            <v>0</v>
          </cell>
          <cell r="L18">
            <v>0</v>
          </cell>
          <cell r="M18">
            <v>13564.95176</v>
          </cell>
          <cell r="N18">
            <v>13564.95176</v>
          </cell>
          <cell r="O18">
            <v>0</v>
          </cell>
          <cell r="P18">
            <v>0</v>
          </cell>
          <cell r="R18">
            <v>0</v>
          </cell>
          <cell r="S18">
            <v>5112.5793400000002</v>
          </cell>
          <cell r="T18">
            <v>5112.5793400000002</v>
          </cell>
          <cell r="U18">
            <v>0</v>
          </cell>
          <cell r="V18">
            <v>0</v>
          </cell>
          <cell r="Z18" t="str">
            <v>In</v>
          </cell>
        </row>
        <row r="19">
          <cell r="A19" t="str">
            <v>C10</v>
          </cell>
          <cell r="B19" t="str">
            <v>PAC</v>
          </cell>
          <cell r="C19" t="str">
            <v>Patient Accounts</v>
          </cell>
          <cell r="D19" t="str">
            <v>C10</v>
          </cell>
          <cell r="F19">
            <v>8646.2277599999998</v>
          </cell>
          <cell r="G19">
            <v>28849.493850000003</v>
          </cell>
          <cell r="H19">
            <v>37495.721610000001</v>
          </cell>
          <cell r="I19">
            <v>107.56316</v>
          </cell>
          <cell r="J19">
            <v>80.38279797655629</v>
          </cell>
          <cell r="L19">
            <v>6670.4534399999993</v>
          </cell>
          <cell r="M19">
            <v>27596.344400000002</v>
          </cell>
          <cell r="N19">
            <v>34266.797839999999</v>
          </cell>
          <cell r="O19">
            <v>97.897580000000005</v>
          </cell>
          <cell r="P19">
            <v>68.137061610716003</v>
          </cell>
          <cell r="R19">
            <v>1975.7743200000004</v>
          </cell>
          <cell r="S19">
            <v>1253.1494500000008</v>
          </cell>
          <cell r="T19">
            <v>3228.9237700000012</v>
          </cell>
          <cell r="U19">
            <v>9.6655799999999914</v>
          </cell>
          <cell r="V19">
            <v>12.245736365840287</v>
          </cell>
          <cell r="Z19" t="str">
            <v>In</v>
          </cell>
        </row>
        <row r="20">
          <cell r="A20" t="str">
            <v>C11</v>
          </cell>
          <cell r="B20" t="str">
            <v>MGT</v>
          </cell>
          <cell r="C20" t="str">
            <v>Hospital Administration</v>
          </cell>
          <cell r="D20" t="str">
            <v>C11</v>
          </cell>
          <cell r="F20">
            <v>18250.872159999999</v>
          </cell>
          <cell r="G20">
            <v>89729.094850000009</v>
          </cell>
          <cell r="H20">
            <v>107979.96701000001</v>
          </cell>
          <cell r="I20">
            <v>196.00856000000002</v>
          </cell>
          <cell r="J20">
            <v>93.112628142362752</v>
          </cell>
          <cell r="L20">
            <v>13509.793269999998</v>
          </cell>
          <cell r="M20">
            <v>61144.824559999994</v>
          </cell>
          <cell r="N20">
            <v>74654.617829999988</v>
          </cell>
          <cell r="O20">
            <v>214.23157999999998</v>
          </cell>
          <cell r="P20">
            <v>63.061632976800148</v>
          </cell>
          <cell r="R20">
            <v>4741.0788900000007</v>
          </cell>
          <cell r="S20">
            <v>28584.270290000015</v>
          </cell>
          <cell r="T20">
            <v>33325.349180000019</v>
          </cell>
          <cell r="U20">
            <v>-18.223019999999963</v>
          </cell>
          <cell r="V20">
            <v>30.050995165562604</v>
          </cell>
          <cell r="Z20" t="str">
            <v>In</v>
          </cell>
        </row>
        <row r="21">
          <cell r="A21" t="str">
            <v>C12</v>
          </cell>
          <cell r="B21" t="str">
            <v>MRD</v>
          </cell>
          <cell r="C21" t="str">
            <v>Medical Records</v>
          </cell>
          <cell r="D21" t="str">
            <v>C12</v>
          </cell>
          <cell r="F21">
            <v>7041.4950800000006</v>
          </cell>
          <cell r="G21">
            <v>7633.6466</v>
          </cell>
          <cell r="H21">
            <v>14675.141680000001</v>
          </cell>
          <cell r="I21">
            <v>89.135779999999997</v>
          </cell>
          <cell r="J21">
            <v>78.997402389926933</v>
          </cell>
          <cell r="L21">
            <v>7290.5779000000002</v>
          </cell>
          <cell r="M21">
            <v>6662.2998399999997</v>
          </cell>
          <cell r="N21">
            <v>13952.87774</v>
          </cell>
          <cell r="O21">
            <v>102.39736000000001</v>
          </cell>
          <cell r="P21">
            <v>71.198885400951738</v>
          </cell>
          <cell r="R21">
            <v>-249.08281999999963</v>
          </cell>
          <cell r="S21">
            <v>971.34676000000036</v>
          </cell>
          <cell r="T21">
            <v>722.26394000000073</v>
          </cell>
          <cell r="U21">
            <v>-13.261580000000009</v>
          </cell>
          <cell r="V21">
            <v>7.7985169889751944</v>
          </cell>
          <cell r="Z21" t="str">
            <v>In</v>
          </cell>
        </row>
        <row r="22">
          <cell r="A22" t="str">
            <v>C13</v>
          </cell>
          <cell r="B22" t="str">
            <v>MSA</v>
          </cell>
          <cell r="C22" t="str">
            <v>Medical Staff Administration</v>
          </cell>
          <cell r="D22" t="str">
            <v>C13</v>
          </cell>
          <cell r="F22">
            <v>4973.4861599999995</v>
          </cell>
          <cell r="G22">
            <v>3665.6012500000002</v>
          </cell>
          <cell r="H22">
            <v>8639.0874100000001</v>
          </cell>
          <cell r="I22">
            <v>46.357559999999999</v>
          </cell>
          <cell r="J22">
            <v>107.28533080688456</v>
          </cell>
          <cell r="L22">
            <v>4794.3830400000006</v>
          </cell>
          <cell r="M22">
            <v>1818.4872800000001</v>
          </cell>
          <cell r="N22">
            <v>6612.8703200000009</v>
          </cell>
          <cell r="O22">
            <v>44.498239999999996</v>
          </cell>
          <cell r="P22">
            <v>107.74320602342927</v>
          </cell>
          <cell r="R22">
            <v>179.10311999999885</v>
          </cell>
          <cell r="S22">
            <v>1847.1139700000001</v>
          </cell>
          <cell r="T22">
            <v>2026.2170899999992</v>
          </cell>
          <cell r="U22">
            <v>1.8593200000000039</v>
          </cell>
          <cell r="V22">
            <v>-0.45787521654470709</v>
          </cell>
          <cell r="Z22" t="str">
            <v>In</v>
          </cell>
        </row>
        <row r="23">
          <cell r="A23" t="str">
            <v>C14</v>
          </cell>
          <cell r="B23" t="str">
            <v>NAD</v>
          </cell>
          <cell r="C23" t="str">
            <v>Nursing Administration</v>
          </cell>
          <cell r="D23" t="str">
            <v>C14</v>
          </cell>
          <cell r="F23">
            <v>6103.3346799999999</v>
          </cell>
          <cell r="G23">
            <v>1913.33665</v>
          </cell>
          <cell r="H23">
            <v>8016.6713300000001</v>
          </cell>
          <cell r="I23">
            <v>48.184379999999997</v>
          </cell>
          <cell r="J23">
            <v>126.66624910396274</v>
          </cell>
          <cell r="L23">
            <v>9610.34274</v>
          </cell>
          <cell r="M23">
            <v>2098.2619199999999</v>
          </cell>
          <cell r="N23">
            <v>11708.604660000001</v>
          </cell>
          <cell r="O23">
            <v>79.396479999999997</v>
          </cell>
          <cell r="P23">
            <v>121.04242832931637</v>
          </cell>
          <cell r="R23">
            <v>-3507.0080600000001</v>
          </cell>
          <cell r="S23">
            <v>-184.92526999999995</v>
          </cell>
          <cell r="T23">
            <v>-3691.9333300000008</v>
          </cell>
          <cell r="U23">
            <v>-31.2121</v>
          </cell>
          <cell r="V23">
            <v>5.6238207746463758</v>
          </cell>
          <cell r="Z23" t="str">
            <v>In</v>
          </cell>
        </row>
        <row r="24">
          <cell r="A24" t="str">
            <v>C15</v>
          </cell>
          <cell r="B24" t="str">
            <v>OAO</v>
          </cell>
          <cell r="C24" t="str">
            <v>Organ Acquisition Overhead</v>
          </cell>
          <cell r="F24">
            <v>646.5</v>
          </cell>
          <cell r="G24">
            <v>0</v>
          </cell>
          <cell r="H24">
            <v>646.5</v>
          </cell>
          <cell r="I24">
            <v>5.3</v>
          </cell>
          <cell r="J24">
            <v>121.98113207547171</v>
          </cell>
          <cell r="L24">
            <v>806.38149999999996</v>
          </cell>
          <cell r="M24">
            <v>0</v>
          </cell>
          <cell r="N24">
            <v>806.38149999999996</v>
          </cell>
          <cell r="O24">
            <v>6.1</v>
          </cell>
          <cell r="P24">
            <v>132.19368852459016</v>
          </cell>
          <cell r="R24">
            <v>-159.88149999999996</v>
          </cell>
          <cell r="S24">
            <v>0</v>
          </cell>
          <cell r="T24">
            <v>-159.88149999999996</v>
          </cell>
          <cell r="U24">
            <v>-0.79999999999999982</v>
          </cell>
          <cell r="V24">
            <v>-10.212556449118452</v>
          </cell>
          <cell r="Z24" t="str">
            <v>In</v>
          </cell>
        </row>
        <row r="28">
          <cell r="A28" t="str">
            <v>D1</v>
          </cell>
          <cell r="B28" t="str">
            <v>MSG</v>
          </cell>
          <cell r="C28" t="str">
            <v>Med/Surg Acute</v>
          </cell>
          <cell r="D28" t="str">
            <v>D1</v>
          </cell>
          <cell r="F28">
            <v>113852.14648</v>
          </cell>
          <cell r="G28">
            <v>29550.826100000002</v>
          </cell>
          <cell r="H28">
            <v>143402.97258</v>
          </cell>
          <cell r="I28">
            <v>974.08118000000002</v>
          </cell>
          <cell r="J28">
            <v>116.8815790897428</v>
          </cell>
          <cell r="L28">
            <v>109405.98594000001</v>
          </cell>
          <cell r="M28">
            <v>25225.24208</v>
          </cell>
          <cell r="N28">
            <v>134631.22802000001</v>
          </cell>
          <cell r="O28">
            <v>1080.8788</v>
          </cell>
          <cell r="P28">
            <v>101.21947617068632</v>
          </cell>
          <cell r="R28">
            <v>4446.1605399999826</v>
          </cell>
          <cell r="S28">
            <v>4325.5840200000021</v>
          </cell>
          <cell r="T28">
            <v>8771.7445599999919</v>
          </cell>
          <cell r="U28">
            <v>-106.79761999999994</v>
          </cell>
          <cell r="V28">
            <v>15.66210291905648</v>
          </cell>
          <cell r="Z28" t="str">
            <v>In</v>
          </cell>
        </row>
        <row r="29">
          <cell r="A29" t="str">
            <v>D2</v>
          </cell>
          <cell r="B29" t="str">
            <v>PED</v>
          </cell>
          <cell r="C29" t="str">
            <v>Pediatric Acute</v>
          </cell>
          <cell r="D29" t="str">
            <v>D2</v>
          </cell>
          <cell r="F29">
            <v>26382.142200000002</v>
          </cell>
          <cell r="G29">
            <v>6038.8761999999997</v>
          </cell>
          <cell r="H29">
            <v>32421.018400000001</v>
          </cell>
          <cell r="I29">
            <v>228.41919999999999</v>
          </cell>
          <cell r="J29">
            <v>115.49879432201848</v>
          </cell>
          <cell r="L29">
            <v>18540.941740000002</v>
          </cell>
          <cell r="M29">
            <v>294.96328</v>
          </cell>
          <cell r="N29">
            <v>18835.905020000002</v>
          </cell>
          <cell r="O29">
            <v>223.34433999999999</v>
          </cell>
          <cell r="P29">
            <v>83.015050840330247</v>
          </cell>
          <cell r="R29">
            <v>7841.20046</v>
          </cell>
          <cell r="S29">
            <v>5743.9129199999998</v>
          </cell>
          <cell r="T29">
            <v>13585.113379999999</v>
          </cell>
          <cell r="U29">
            <v>5.074860000000001</v>
          </cell>
          <cell r="V29">
            <v>32.483743481688236</v>
          </cell>
          <cell r="Z29" t="str">
            <v>In</v>
          </cell>
        </row>
        <row r="30">
          <cell r="A30" t="str">
            <v>D3</v>
          </cell>
          <cell r="B30" t="str">
            <v>PSY</v>
          </cell>
          <cell r="C30" t="str">
            <v>Psychiatric Acute</v>
          </cell>
          <cell r="D30" t="str">
            <v>D3</v>
          </cell>
          <cell r="F30">
            <v>19613.721440000001</v>
          </cell>
          <cell r="G30">
            <v>4483.2762000000002</v>
          </cell>
          <cell r="H30">
            <v>24096.997640000001</v>
          </cell>
          <cell r="I30">
            <v>183.35454000000001</v>
          </cell>
          <cell r="J30">
            <v>106.97156143502092</v>
          </cell>
          <cell r="L30">
            <v>19228.810119999998</v>
          </cell>
          <cell r="M30">
            <v>4381.0632799999994</v>
          </cell>
          <cell r="N30">
            <v>23609.873399999997</v>
          </cell>
          <cell r="O30">
            <v>191.56171999999998</v>
          </cell>
          <cell r="P30">
            <v>100.37918911983041</v>
          </cell>
          <cell r="R30">
            <v>384.91132000000289</v>
          </cell>
          <cell r="S30">
            <v>102.21292000000085</v>
          </cell>
          <cell r="T30">
            <v>487.12424000000465</v>
          </cell>
          <cell r="U30">
            <v>-8.2071799999999655</v>
          </cell>
          <cell r="V30">
            <v>6.5923723151905023</v>
          </cell>
          <cell r="Z30" t="str">
            <v>In</v>
          </cell>
        </row>
        <row r="31">
          <cell r="A31" t="str">
            <v>D4</v>
          </cell>
          <cell r="B31" t="str">
            <v>OBS</v>
          </cell>
          <cell r="C31" t="str">
            <v>Obstetrics Acute</v>
          </cell>
          <cell r="D31" t="str">
            <v>D4</v>
          </cell>
          <cell r="F31">
            <v>4513.4848000000002</v>
          </cell>
          <cell r="G31">
            <v>-254.5</v>
          </cell>
          <cell r="H31">
            <v>4258.9848000000002</v>
          </cell>
          <cell r="I31">
            <v>42.531300000000009</v>
          </cell>
          <cell r="J31">
            <v>106.12148699898661</v>
          </cell>
          <cell r="L31">
            <v>4620.524809999999</v>
          </cell>
          <cell r="M31">
            <v>656.41264000000001</v>
          </cell>
          <cell r="N31">
            <v>5276.9374499999994</v>
          </cell>
          <cell r="O31">
            <v>47.597580000000001</v>
          </cell>
          <cell r="P31">
            <v>97.074784264241984</v>
          </cell>
          <cell r="R31">
            <v>-107.0400099999988</v>
          </cell>
          <cell r="S31">
            <v>-910.91264000000001</v>
          </cell>
          <cell r="T31">
            <v>-1017.9526499999993</v>
          </cell>
          <cell r="U31">
            <v>-5.0662799999999919</v>
          </cell>
          <cell r="V31">
            <v>9.0467027347446276</v>
          </cell>
          <cell r="Z31" t="str">
            <v>In</v>
          </cell>
        </row>
        <row r="32">
          <cell r="A32" t="str">
            <v>D5</v>
          </cell>
          <cell r="B32" t="str">
            <v>DEF</v>
          </cell>
          <cell r="C32" t="str">
            <v>Definitive Observation</v>
          </cell>
          <cell r="D32" t="str">
            <v>D5</v>
          </cell>
          <cell r="F32">
            <v>0</v>
          </cell>
          <cell r="G32">
            <v>0</v>
          </cell>
          <cell r="H32">
            <v>0</v>
          </cell>
          <cell r="I32">
            <v>0</v>
          </cell>
          <cell r="J32">
            <v>0</v>
          </cell>
          <cell r="L32">
            <v>0</v>
          </cell>
          <cell r="M32">
            <v>0</v>
          </cell>
          <cell r="N32">
            <v>0</v>
          </cell>
          <cell r="O32">
            <v>0</v>
          </cell>
          <cell r="P32">
            <v>0</v>
          </cell>
          <cell r="R32">
            <v>0</v>
          </cell>
          <cell r="S32">
            <v>0</v>
          </cell>
          <cell r="T32">
            <v>0</v>
          </cell>
          <cell r="U32">
            <v>0</v>
          </cell>
          <cell r="V32">
            <v>0</v>
          </cell>
          <cell r="Z32" t="str">
            <v>Out</v>
          </cell>
        </row>
        <row r="33">
          <cell r="A33" t="str">
            <v>D6</v>
          </cell>
          <cell r="B33" t="str">
            <v>MIS</v>
          </cell>
          <cell r="C33" t="str">
            <v>Med/Surg Intensive Care</v>
          </cell>
          <cell r="D33" t="str">
            <v>D6</v>
          </cell>
          <cell r="F33">
            <v>45814.015879999999</v>
          </cell>
          <cell r="G33">
            <v>5518.8805499999999</v>
          </cell>
          <cell r="H33">
            <v>51332.896430000001</v>
          </cell>
          <cell r="I33">
            <v>386.69457999999997</v>
          </cell>
          <cell r="J33">
            <v>118.47597108808715</v>
          </cell>
          <cell r="L33">
            <v>45454.317579999995</v>
          </cell>
          <cell r="M33">
            <v>3631.3886399999997</v>
          </cell>
          <cell r="N33">
            <v>49085.706219999993</v>
          </cell>
          <cell r="O33">
            <v>450.04496000000006</v>
          </cell>
          <cell r="P33">
            <v>100.99950364959089</v>
          </cell>
          <cell r="R33">
            <v>359.69830000000366</v>
          </cell>
          <cell r="S33">
            <v>1887.4919100000002</v>
          </cell>
          <cell r="T33">
            <v>2247.1902100000079</v>
          </cell>
          <cell r="U33">
            <v>-63.350380000000087</v>
          </cell>
          <cell r="V33">
            <v>17.476467438496258</v>
          </cell>
          <cell r="Z33" t="str">
            <v>In</v>
          </cell>
        </row>
        <row r="34">
          <cell r="A34" t="str">
            <v>D7</v>
          </cell>
          <cell r="B34" t="str">
            <v>CCU</v>
          </cell>
          <cell r="C34" t="str">
            <v>Coronary Care</v>
          </cell>
          <cell r="D34" t="str">
            <v>D7</v>
          </cell>
          <cell r="F34">
            <v>0</v>
          </cell>
          <cell r="G34">
            <v>0</v>
          </cell>
          <cell r="H34">
            <v>0</v>
          </cell>
          <cell r="I34">
            <v>0</v>
          </cell>
          <cell r="J34">
            <v>0</v>
          </cell>
          <cell r="L34">
            <v>0</v>
          </cell>
          <cell r="M34">
            <v>0</v>
          </cell>
          <cell r="N34">
            <v>0</v>
          </cell>
          <cell r="O34">
            <v>0</v>
          </cell>
          <cell r="P34">
            <v>0</v>
          </cell>
          <cell r="R34">
            <v>0</v>
          </cell>
          <cell r="S34">
            <v>0</v>
          </cell>
          <cell r="T34">
            <v>0</v>
          </cell>
          <cell r="U34">
            <v>0</v>
          </cell>
          <cell r="V34">
            <v>0</v>
          </cell>
          <cell r="Z34" t="str">
            <v>Out</v>
          </cell>
        </row>
        <row r="35">
          <cell r="A35" t="str">
            <v>D8</v>
          </cell>
          <cell r="B35" t="str">
            <v>PIC</v>
          </cell>
          <cell r="C35" t="str">
            <v>Pediatric Intensive Care</v>
          </cell>
          <cell r="D35" t="str">
            <v>D8</v>
          </cell>
          <cell r="F35">
            <v>15289.438680000001</v>
          </cell>
          <cell r="G35">
            <v>1677.8498999999999</v>
          </cell>
          <cell r="H35">
            <v>16967.28858</v>
          </cell>
          <cell r="I35">
            <v>127.89838</v>
          </cell>
          <cell r="J35">
            <v>119.54364613531462</v>
          </cell>
          <cell r="L35">
            <v>15236.04362</v>
          </cell>
          <cell r="M35">
            <v>2423.99152</v>
          </cell>
          <cell r="N35">
            <v>17660.03514</v>
          </cell>
          <cell r="O35">
            <v>136.79494</v>
          </cell>
          <cell r="P35">
            <v>111.37870757500241</v>
          </cell>
          <cell r="R35">
            <v>53.39506000000074</v>
          </cell>
          <cell r="S35">
            <v>-746.1416200000001</v>
          </cell>
          <cell r="T35">
            <v>-692.74655999999959</v>
          </cell>
          <cell r="U35">
            <v>-8.8965599999999938</v>
          </cell>
          <cell r="V35">
            <v>8.1649385603122084</v>
          </cell>
          <cell r="Z35" t="str">
            <v>In</v>
          </cell>
        </row>
        <row r="36">
          <cell r="A36" t="str">
            <v>D9</v>
          </cell>
          <cell r="B36" t="str">
            <v>NEO</v>
          </cell>
          <cell r="C36" t="str">
            <v>Neonatal Intensive Care</v>
          </cell>
          <cell r="D36" t="str">
            <v>D9</v>
          </cell>
          <cell r="F36">
            <v>15473.63076</v>
          </cell>
          <cell r="G36">
            <v>2495.9248500000003</v>
          </cell>
          <cell r="H36">
            <v>17969.555609999999</v>
          </cell>
          <cell r="I36">
            <v>107.94866</v>
          </cell>
          <cell r="J36">
            <v>143.34249966604494</v>
          </cell>
          <cell r="L36">
            <v>17000.725009999998</v>
          </cell>
          <cell r="M36">
            <v>3388.0731999999998</v>
          </cell>
          <cell r="N36">
            <v>20388.798209999997</v>
          </cell>
          <cell r="O36">
            <v>123.8372</v>
          </cell>
          <cell r="P36">
            <v>137.28286015833692</v>
          </cell>
          <cell r="R36">
            <v>-1527.0942499999983</v>
          </cell>
          <cell r="S36">
            <v>-892.14834999999948</v>
          </cell>
          <cell r="T36">
            <v>-2419.2425999999978</v>
          </cell>
          <cell r="U36">
            <v>-15.888539999999992</v>
          </cell>
          <cell r="V36">
            <v>6.0596395077080274</v>
          </cell>
          <cell r="Z36" t="str">
            <v>In</v>
          </cell>
        </row>
        <row r="37">
          <cell r="A37" t="str">
            <v>D10</v>
          </cell>
          <cell r="B37" t="str">
            <v>BUR</v>
          </cell>
          <cell r="C37" t="str">
            <v>Burn Care</v>
          </cell>
          <cell r="D37" t="str">
            <v>D10</v>
          </cell>
          <cell r="F37">
            <v>0</v>
          </cell>
          <cell r="G37">
            <v>0</v>
          </cell>
          <cell r="H37">
            <v>0</v>
          </cell>
          <cell r="I37">
            <v>0</v>
          </cell>
          <cell r="J37">
            <v>0</v>
          </cell>
          <cell r="L37">
            <v>0</v>
          </cell>
          <cell r="M37">
            <v>0</v>
          </cell>
          <cell r="N37">
            <v>0</v>
          </cell>
          <cell r="O37">
            <v>0</v>
          </cell>
          <cell r="P37">
            <v>0</v>
          </cell>
          <cell r="R37">
            <v>0</v>
          </cell>
          <cell r="S37">
            <v>0</v>
          </cell>
          <cell r="T37">
            <v>0</v>
          </cell>
          <cell r="U37">
            <v>0</v>
          </cell>
          <cell r="V37">
            <v>0</v>
          </cell>
          <cell r="Z37" t="str">
            <v>Out</v>
          </cell>
        </row>
        <row r="38">
          <cell r="A38" t="str">
            <v>D11</v>
          </cell>
          <cell r="B38" t="str">
            <v>PSI</v>
          </cell>
          <cell r="C38" t="str">
            <v>Psychiatric Intensive Care</v>
          </cell>
          <cell r="D38" t="str">
            <v>D11</v>
          </cell>
          <cell r="F38">
            <v>0</v>
          </cell>
          <cell r="G38">
            <v>0</v>
          </cell>
          <cell r="H38">
            <v>0</v>
          </cell>
          <cell r="I38">
            <v>0</v>
          </cell>
          <cell r="J38">
            <v>0</v>
          </cell>
          <cell r="L38">
            <v>0</v>
          </cell>
          <cell r="M38">
            <v>0</v>
          </cell>
          <cell r="N38">
            <v>0</v>
          </cell>
          <cell r="O38">
            <v>0</v>
          </cell>
          <cell r="P38">
            <v>0</v>
          </cell>
          <cell r="R38">
            <v>0</v>
          </cell>
          <cell r="S38">
            <v>0</v>
          </cell>
          <cell r="T38">
            <v>0</v>
          </cell>
          <cell r="U38">
            <v>0</v>
          </cell>
          <cell r="V38">
            <v>0</v>
          </cell>
          <cell r="Z38" t="str">
            <v>Out</v>
          </cell>
        </row>
        <row r="39">
          <cell r="A39" t="str">
            <v>D12</v>
          </cell>
          <cell r="B39" t="str">
            <v>TRM</v>
          </cell>
          <cell r="C39" t="str">
            <v>Shock Trauma</v>
          </cell>
          <cell r="D39" t="str">
            <v>D12</v>
          </cell>
          <cell r="F39">
            <v>0</v>
          </cell>
          <cell r="G39">
            <v>0</v>
          </cell>
          <cell r="H39">
            <v>0</v>
          </cell>
          <cell r="I39">
            <v>0</v>
          </cell>
          <cell r="J39">
            <v>0</v>
          </cell>
          <cell r="L39">
            <v>0</v>
          </cell>
          <cell r="M39">
            <v>0</v>
          </cell>
          <cell r="N39">
            <v>0</v>
          </cell>
          <cell r="O39">
            <v>0</v>
          </cell>
          <cell r="P39">
            <v>0</v>
          </cell>
          <cell r="R39">
            <v>0</v>
          </cell>
          <cell r="S39">
            <v>0</v>
          </cell>
          <cell r="T39">
            <v>0</v>
          </cell>
          <cell r="U39">
            <v>0</v>
          </cell>
          <cell r="V39">
            <v>0</v>
          </cell>
          <cell r="Z39" t="str">
            <v>Out</v>
          </cell>
        </row>
        <row r="40">
          <cell r="A40" t="str">
            <v>D13</v>
          </cell>
          <cell r="B40" t="str">
            <v>ONC</v>
          </cell>
          <cell r="C40" t="str">
            <v>Oncology</v>
          </cell>
          <cell r="D40" t="str">
            <v>D13</v>
          </cell>
          <cell r="F40">
            <v>30993.850319999998</v>
          </cell>
          <cell r="G40">
            <v>6967.5010499999999</v>
          </cell>
          <cell r="H40">
            <v>37961.351369999997</v>
          </cell>
          <cell r="I40">
            <v>255.25162</v>
          </cell>
          <cell r="J40">
            <v>121.424695835427</v>
          </cell>
          <cell r="L40">
            <v>31864.835709999999</v>
          </cell>
          <cell r="M40">
            <v>6027.2575200000001</v>
          </cell>
          <cell r="N40">
            <v>37892.093229999999</v>
          </cell>
          <cell r="O40">
            <v>295.11564000000004</v>
          </cell>
          <cell r="P40">
            <v>107.97406640325804</v>
          </cell>
          <cell r="R40">
            <v>-870.98539000000164</v>
          </cell>
          <cell r="S40">
            <v>940.24352999999974</v>
          </cell>
          <cell r="T40">
            <v>69.258139999998093</v>
          </cell>
          <cell r="U40">
            <v>-39.864020000000039</v>
          </cell>
          <cell r="V40">
            <v>13.450629432168967</v>
          </cell>
          <cell r="Z40" t="str">
            <v>In</v>
          </cell>
        </row>
        <row r="41">
          <cell r="A41" t="str">
            <v>D14</v>
          </cell>
          <cell r="B41" t="str">
            <v>NUR</v>
          </cell>
          <cell r="C41" t="str">
            <v>Newborn Nursery</v>
          </cell>
          <cell r="D41" t="str">
            <v>D14</v>
          </cell>
          <cell r="F41">
            <v>1292.1935599999999</v>
          </cell>
          <cell r="G41">
            <v>397.25880000000001</v>
          </cell>
          <cell r="H41">
            <v>1689.45236</v>
          </cell>
          <cell r="I41">
            <v>10.87196</v>
          </cell>
          <cell r="J41">
            <v>118.85562124952631</v>
          </cell>
          <cell r="L41">
            <v>1108.0923299999999</v>
          </cell>
          <cell r="M41">
            <v>235.61408</v>
          </cell>
          <cell r="N41">
            <v>1343.70641</v>
          </cell>
          <cell r="O41">
            <v>11.36248</v>
          </cell>
          <cell r="P41">
            <v>97.522048883694396</v>
          </cell>
          <cell r="R41">
            <v>184.10122999999999</v>
          </cell>
          <cell r="S41">
            <v>161.64472000000001</v>
          </cell>
          <cell r="T41">
            <v>345.74594999999999</v>
          </cell>
          <cell r="U41">
            <v>-0.49052000000000007</v>
          </cell>
          <cell r="V41">
            <v>21.333572365831913</v>
          </cell>
          <cell r="Z41" t="str">
            <v>In</v>
          </cell>
        </row>
        <row r="42">
          <cell r="A42" t="str">
            <v>D15</v>
          </cell>
          <cell r="B42" t="str">
            <v>PRE</v>
          </cell>
          <cell r="C42" t="str">
            <v>Premature Nursery</v>
          </cell>
          <cell r="D42" t="str">
            <v>D15</v>
          </cell>
          <cell r="F42">
            <v>0</v>
          </cell>
          <cell r="G42">
            <v>0</v>
          </cell>
          <cell r="H42">
            <v>0</v>
          </cell>
          <cell r="I42">
            <v>0</v>
          </cell>
          <cell r="J42">
            <v>0</v>
          </cell>
          <cell r="L42">
            <v>0</v>
          </cell>
          <cell r="M42">
            <v>0</v>
          </cell>
          <cell r="N42">
            <v>0</v>
          </cell>
          <cell r="O42">
            <v>0</v>
          </cell>
          <cell r="P42">
            <v>0</v>
          </cell>
          <cell r="R42">
            <v>0</v>
          </cell>
          <cell r="S42">
            <v>0</v>
          </cell>
          <cell r="T42">
            <v>0</v>
          </cell>
          <cell r="U42">
            <v>0</v>
          </cell>
          <cell r="V42">
            <v>0</v>
          </cell>
          <cell r="Z42" t="str">
            <v>Out</v>
          </cell>
        </row>
        <row r="43">
          <cell r="A43" t="str">
            <v>D16</v>
          </cell>
          <cell r="B43" t="str">
            <v>ECF</v>
          </cell>
          <cell r="C43" t="str">
            <v>Skilled Nursing Care</v>
          </cell>
          <cell r="D43" t="str">
            <v>D16</v>
          </cell>
          <cell r="F43">
            <v>0</v>
          </cell>
          <cell r="G43">
            <v>0</v>
          </cell>
          <cell r="H43">
            <v>0</v>
          </cell>
          <cell r="I43">
            <v>0</v>
          </cell>
          <cell r="J43">
            <v>0</v>
          </cell>
          <cell r="L43">
            <v>0</v>
          </cell>
          <cell r="M43">
            <v>0</v>
          </cell>
          <cell r="N43">
            <v>0</v>
          </cell>
          <cell r="O43">
            <v>0</v>
          </cell>
          <cell r="P43">
            <v>0</v>
          </cell>
          <cell r="R43">
            <v>0</v>
          </cell>
          <cell r="S43">
            <v>0</v>
          </cell>
          <cell r="T43">
            <v>0</v>
          </cell>
          <cell r="U43">
            <v>0</v>
          </cell>
          <cell r="V43">
            <v>0</v>
          </cell>
          <cell r="Z43" t="str">
            <v>Out</v>
          </cell>
        </row>
        <row r="44">
          <cell r="A44" t="str">
            <v>D17</v>
          </cell>
          <cell r="B44" t="str">
            <v>CRH</v>
          </cell>
          <cell r="C44" t="str">
            <v>Chronic Care</v>
          </cell>
          <cell r="D44" t="str">
            <v>D17</v>
          </cell>
          <cell r="F44">
            <v>0</v>
          </cell>
          <cell r="G44">
            <v>0</v>
          </cell>
          <cell r="H44">
            <v>0</v>
          </cell>
          <cell r="I44">
            <v>0</v>
          </cell>
          <cell r="J44">
            <v>0</v>
          </cell>
          <cell r="L44">
            <v>0</v>
          </cell>
          <cell r="M44">
            <v>0</v>
          </cell>
          <cell r="N44">
            <v>0</v>
          </cell>
          <cell r="O44">
            <v>0</v>
          </cell>
          <cell r="P44">
            <v>0</v>
          </cell>
          <cell r="R44">
            <v>0</v>
          </cell>
          <cell r="S44">
            <v>0</v>
          </cell>
          <cell r="T44">
            <v>0</v>
          </cell>
          <cell r="U44">
            <v>0</v>
          </cell>
          <cell r="V44">
            <v>0</v>
          </cell>
          <cell r="Z44" t="str">
            <v>Out</v>
          </cell>
        </row>
        <row r="45">
          <cell r="A45" t="str">
            <v>D18</v>
          </cell>
          <cell r="B45" t="str">
            <v>EMG</v>
          </cell>
          <cell r="C45" t="str">
            <v>Emergency Services</v>
          </cell>
          <cell r="D45" t="str">
            <v>D18</v>
          </cell>
          <cell r="F45">
            <v>33464.155799999993</v>
          </cell>
          <cell r="G45">
            <v>6674.3957</v>
          </cell>
          <cell r="H45">
            <v>40138.551499999994</v>
          </cell>
          <cell r="I45">
            <v>319.28929999999997</v>
          </cell>
          <cell r="J45">
            <v>104.80825946876389</v>
          </cell>
          <cell r="L45">
            <v>32700.666359999999</v>
          </cell>
          <cell r="M45">
            <v>5469.9262399999998</v>
          </cell>
          <cell r="N45">
            <v>38170.592599999996</v>
          </cell>
          <cell r="O45">
            <v>357.31229999999999</v>
          </cell>
          <cell r="P45">
            <v>91.518445796576273</v>
          </cell>
          <cell r="R45">
            <v>763.48943999999392</v>
          </cell>
          <cell r="S45">
            <v>1204.4694600000003</v>
          </cell>
          <cell r="T45">
            <v>1967.9588999999978</v>
          </cell>
          <cell r="U45">
            <v>-38.023000000000025</v>
          </cell>
          <cell r="V45">
            <v>13.28981367218762</v>
          </cell>
          <cell r="Z45" t="str">
            <v>In</v>
          </cell>
        </row>
        <row r="46">
          <cell r="A46" t="str">
            <v>D19</v>
          </cell>
          <cell r="B46" t="str">
            <v>CL</v>
          </cell>
          <cell r="C46" t="str">
            <v>Clinical Services</v>
          </cell>
          <cell r="D46" t="str">
            <v>D19</v>
          </cell>
          <cell r="F46">
            <v>22514.678199999998</v>
          </cell>
          <cell r="G46">
            <v>21345.74555</v>
          </cell>
          <cell r="H46">
            <v>43860.423750000002</v>
          </cell>
          <cell r="I46">
            <v>244.20420000000001</v>
          </cell>
          <cell r="J46">
            <v>92.19611374415345</v>
          </cell>
          <cell r="L46">
            <v>21154.312720000002</v>
          </cell>
          <cell r="M46">
            <v>19346.495759999998</v>
          </cell>
          <cell r="N46">
            <v>40500.80848</v>
          </cell>
          <cell r="O46">
            <v>244.50474</v>
          </cell>
          <cell r="P46">
            <v>86.519029119844475</v>
          </cell>
          <cell r="R46">
            <v>1360.3654799999968</v>
          </cell>
          <cell r="S46">
            <v>1999.2497900000017</v>
          </cell>
          <cell r="T46">
            <v>3359.6152700000021</v>
          </cell>
          <cell r="U46">
            <v>-0.30053999999998382</v>
          </cell>
          <cell r="V46">
            <v>5.677084624308975</v>
          </cell>
          <cell r="Z46" t="str">
            <v>In</v>
          </cell>
        </row>
        <row r="47">
          <cell r="A47" t="str">
            <v>D20</v>
          </cell>
          <cell r="B47" t="str">
            <v>PDC</v>
          </cell>
          <cell r="C47" t="str">
            <v>Psych. Day &amp; Night Care</v>
          </cell>
          <cell r="D47" t="str">
            <v>D20</v>
          </cell>
          <cell r="F47">
            <v>3445.8136800000002</v>
          </cell>
          <cell r="G47">
            <v>724.29545000000007</v>
          </cell>
          <cell r="H47">
            <v>4170.1091300000007</v>
          </cell>
          <cell r="I47">
            <v>32.782380000000003</v>
          </cell>
          <cell r="J47">
            <v>105.11176064703051</v>
          </cell>
          <cell r="L47">
            <v>2812.9752199999994</v>
          </cell>
          <cell r="M47">
            <v>643.17463999999995</v>
          </cell>
          <cell r="N47">
            <v>3456.1498599999995</v>
          </cell>
          <cell r="O47">
            <v>28.261160000000004</v>
          </cell>
          <cell r="P47">
            <v>99.535023332375559</v>
          </cell>
          <cell r="R47">
            <v>632.83846000000085</v>
          </cell>
          <cell r="S47">
            <v>81.12081000000012</v>
          </cell>
          <cell r="T47">
            <v>713.9592700000012</v>
          </cell>
          <cell r="U47">
            <v>4.5212199999999996</v>
          </cell>
          <cell r="V47">
            <v>5.5767373146549488</v>
          </cell>
          <cell r="Z47" t="str">
            <v>In</v>
          </cell>
        </row>
        <row r="48">
          <cell r="A48" t="str">
            <v>D21</v>
          </cell>
          <cell r="B48" t="str">
            <v>AMS</v>
          </cell>
          <cell r="C48" t="str">
            <v>Ambulatory Surgery (PBP)</v>
          </cell>
          <cell r="D48" t="str">
            <v>D21</v>
          </cell>
          <cell r="F48">
            <v>0</v>
          </cell>
          <cell r="G48">
            <v>0</v>
          </cell>
          <cell r="H48">
            <v>0</v>
          </cell>
          <cell r="I48">
            <v>0</v>
          </cell>
          <cell r="J48">
            <v>0</v>
          </cell>
          <cell r="L48">
            <v>0</v>
          </cell>
          <cell r="M48">
            <v>0</v>
          </cell>
          <cell r="N48">
            <v>0</v>
          </cell>
          <cell r="O48">
            <v>0</v>
          </cell>
          <cell r="P48">
            <v>0</v>
          </cell>
          <cell r="R48">
            <v>0</v>
          </cell>
          <cell r="S48">
            <v>0</v>
          </cell>
          <cell r="T48">
            <v>0</v>
          </cell>
          <cell r="U48">
            <v>0</v>
          </cell>
          <cell r="V48">
            <v>0</v>
          </cell>
          <cell r="Z48" t="str">
            <v>Out</v>
          </cell>
        </row>
        <row r="49">
          <cell r="A49" t="str">
            <v>D22</v>
          </cell>
          <cell r="B49" t="str">
            <v>SDS</v>
          </cell>
          <cell r="C49" t="str">
            <v>Same Day Surgery</v>
          </cell>
          <cell r="D49" t="str">
            <v>D22</v>
          </cell>
          <cell r="F49">
            <v>23994.700520000002</v>
          </cell>
          <cell r="G49">
            <v>2202.1882000000001</v>
          </cell>
          <cell r="H49">
            <v>26196.888720000003</v>
          </cell>
          <cell r="I49">
            <v>209.58232000000001</v>
          </cell>
          <cell r="J49">
            <v>114.48819022520603</v>
          </cell>
          <cell r="L49">
            <v>10315.572460000001</v>
          </cell>
          <cell r="M49">
            <v>979.09576000000004</v>
          </cell>
          <cell r="N49">
            <v>11294.668220000001</v>
          </cell>
          <cell r="O49">
            <v>223.95275999999998</v>
          </cell>
          <cell r="P49">
            <v>46.061376783210896</v>
          </cell>
          <cell r="R49">
            <v>13679.128060000001</v>
          </cell>
          <cell r="S49">
            <v>1223.0924399999999</v>
          </cell>
          <cell r="T49">
            <v>14902.220500000001</v>
          </cell>
          <cell r="U49">
            <v>-14.370439999999974</v>
          </cell>
          <cell r="V49">
            <v>68.426813441995137</v>
          </cell>
          <cell r="Z49" t="str">
            <v>In</v>
          </cell>
        </row>
        <row r="50">
          <cell r="A50" t="str">
            <v>D23</v>
          </cell>
          <cell r="B50" t="str">
            <v>DEL</v>
          </cell>
          <cell r="C50" t="str">
            <v>Labor &amp; Delivery Services</v>
          </cell>
          <cell r="D50" t="str">
            <v>D23</v>
          </cell>
          <cell r="F50">
            <v>11634.812079999998</v>
          </cell>
          <cell r="G50">
            <v>4930.5923500000008</v>
          </cell>
          <cell r="H50">
            <v>16565.404429999999</v>
          </cell>
          <cell r="I50">
            <v>97.97278</v>
          </cell>
          <cell r="J50">
            <v>118.75555720680782</v>
          </cell>
          <cell r="L50">
            <v>9343.9336399999993</v>
          </cell>
          <cell r="M50">
            <v>1429.9056</v>
          </cell>
          <cell r="N50">
            <v>10773.839239999999</v>
          </cell>
          <cell r="O50">
            <v>90.090280000000007</v>
          </cell>
          <cell r="P50">
            <v>103.71744476762642</v>
          </cell>
          <cell r="R50">
            <v>2290.8784399999986</v>
          </cell>
          <cell r="S50">
            <v>3500.6867500000008</v>
          </cell>
          <cell r="T50">
            <v>5791.5651899999993</v>
          </cell>
          <cell r="U50">
            <v>7.8824999999999932</v>
          </cell>
          <cell r="V50">
            <v>15.038112439181404</v>
          </cell>
          <cell r="Z50" t="str">
            <v>In</v>
          </cell>
        </row>
        <row r="51">
          <cell r="A51" t="str">
            <v>D24</v>
          </cell>
          <cell r="B51" t="str">
            <v>OR</v>
          </cell>
          <cell r="C51" t="str">
            <v>Operating Room</v>
          </cell>
          <cell r="D51" t="str">
            <v>D24</v>
          </cell>
          <cell r="F51">
            <v>51002.121160000002</v>
          </cell>
          <cell r="G51">
            <v>8948.9950499999995</v>
          </cell>
          <cell r="H51">
            <v>59951.11621</v>
          </cell>
          <cell r="I51">
            <v>488.07755999999995</v>
          </cell>
          <cell r="J51">
            <v>104.49593535912614</v>
          </cell>
          <cell r="L51">
            <v>61711.388679999996</v>
          </cell>
          <cell r="M51">
            <v>9915.8462400000008</v>
          </cell>
          <cell r="N51">
            <v>71627.234920000003</v>
          </cell>
          <cell r="O51">
            <v>499.08105999999998</v>
          </cell>
          <cell r="P51">
            <v>123.65003127948795</v>
          </cell>
          <cell r="R51">
            <v>-10709.267519999994</v>
          </cell>
          <cell r="S51">
            <v>-966.85119000000122</v>
          </cell>
          <cell r="T51">
            <v>-11676.118710000002</v>
          </cell>
          <cell r="U51">
            <v>-11.003500000000031</v>
          </cell>
          <cell r="V51">
            <v>-19.154095920361812</v>
          </cell>
          <cell r="Z51" t="str">
            <v>In</v>
          </cell>
        </row>
        <row r="52">
          <cell r="A52" t="str">
            <v>D24a</v>
          </cell>
          <cell r="B52" t="str">
            <v>ORC</v>
          </cell>
          <cell r="C52" t="str">
            <v>Operating Room Clinic</v>
          </cell>
          <cell r="D52" t="str">
            <v>D24a</v>
          </cell>
          <cell r="F52">
            <v>1643.6287200000002</v>
          </cell>
          <cell r="G52">
            <v>1602.0925499999998</v>
          </cell>
          <cell r="H52">
            <v>3245.72127</v>
          </cell>
          <cell r="I52">
            <v>16.252520000000001</v>
          </cell>
          <cell r="J52">
            <v>101.13069973148779</v>
          </cell>
          <cell r="L52">
            <v>1730.9844199999998</v>
          </cell>
          <cell r="M52">
            <v>1688.0267200000001</v>
          </cell>
          <cell r="N52">
            <v>3419.0111399999996</v>
          </cell>
          <cell r="O52">
            <v>16.870799999999999</v>
          </cell>
          <cell r="P52">
            <v>102.60239111364012</v>
          </cell>
          <cell r="R52">
            <v>-87.355699999999615</v>
          </cell>
          <cell r="S52">
            <v>-85.934170000000222</v>
          </cell>
          <cell r="T52">
            <v>-173.28986999999961</v>
          </cell>
          <cell r="U52">
            <v>-0.61827999999999861</v>
          </cell>
          <cell r="V52">
            <v>-1.4716913821523292</v>
          </cell>
          <cell r="Z52" t="str">
            <v>In</v>
          </cell>
        </row>
        <row r="53">
          <cell r="A53" t="str">
            <v>D25</v>
          </cell>
          <cell r="B53" t="str">
            <v>ANS</v>
          </cell>
          <cell r="C53" t="str">
            <v>Anesthesiology</v>
          </cell>
          <cell r="D53" t="str">
            <v>D25</v>
          </cell>
          <cell r="F53">
            <v>5380.7691999999997</v>
          </cell>
          <cell r="G53">
            <v>13950.508100000001</v>
          </cell>
          <cell r="H53">
            <v>19331.277300000002</v>
          </cell>
          <cell r="I53">
            <v>59.894199999999998</v>
          </cell>
          <cell r="J53">
            <v>89.83790083180007</v>
          </cell>
          <cell r="L53">
            <v>4768.2220699999998</v>
          </cell>
          <cell r="M53">
            <v>9645.2476000000006</v>
          </cell>
          <cell r="N53">
            <v>14413.46967</v>
          </cell>
          <cell r="O53">
            <v>56.951820000000005</v>
          </cell>
          <cell r="P53">
            <v>83.723787404862549</v>
          </cell>
          <cell r="R53">
            <v>612.54712999999992</v>
          </cell>
          <cell r="S53">
            <v>4305.2605000000003</v>
          </cell>
          <cell r="T53">
            <v>4917.8076300000012</v>
          </cell>
          <cell r="U53">
            <v>2.9423799999999929</v>
          </cell>
          <cell r="V53">
            <v>6.1141134269375215</v>
          </cell>
          <cell r="Z53" t="str">
            <v>In</v>
          </cell>
        </row>
        <row r="54">
          <cell r="A54" t="str">
            <v>D28</v>
          </cell>
          <cell r="B54" t="str">
            <v>LAB</v>
          </cell>
          <cell r="C54" t="str">
            <v>Laboratory Services</v>
          </cell>
          <cell r="D54" t="str">
            <v>D28</v>
          </cell>
          <cell r="F54">
            <v>36306.285159999999</v>
          </cell>
          <cell r="G54">
            <v>54661.974650000004</v>
          </cell>
          <cell r="H54">
            <v>90968.259810000003</v>
          </cell>
          <cell r="I54">
            <v>465.20805999999999</v>
          </cell>
          <cell r="J54">
            <v>78.043112924569712</v>
          </cell>
          <cell r="L54">
            <v>34546.459540000003</v>
          </cell>
          <cell r="M54">
            <v>44765.967919999996</v>
          </cell>
          <cell r="N54">
            <v>79312.427460000006</v>
          </cell>
          <cell r="O54">
            <v>494.84790000000004</v>
          </cell>
          <cell r="P54">
            <v>69.81227876282793</v>
          </cell>
          <cell r="R54">
            <v>1759.825619999996</v>
          </cell>
          <cell r="S54">
            <v>9896.0067300000082</v>
          </cell>
          <cell r="T54">
            <v>11655.832349999997</v>
          </cell>
          <cell r="U54">
            <v>-29.639840000000049</v>
          </cell>
          <cell r="V54">
            <v>8.2308341617417824</v>
          </cell>
          <cell r="Z54" t="str">
            <v>In</v>
          </cell>
        </row>
        <row r="55">
          <cell r="A55" t="str">
            <v>D30</v>
          </cell>
          <cell r="B55" t="str">
            <v>EKG</v>
          </cell>
          <cell r="C55" t="str">
            <v>Electrocardiography</v>
          </cell>
          <cell r="D55" t="str">
            <v>D30</v>
          </cell>
          <cell r="F55">
            <v>2837.7462</v>
          </cell>
          <cell r="G55">
            <v>1335.1484500000001</v>
          </cell>
          <cell r="H55">
            <v>4172.8946500000002</v>
          </cell>
          <cell r="I55">
            <v>33.574199999999998</v>
          </cell>
          <cell r="J55">
            <v>84.521632682238149</v>
          </cell>
          <cell r="L55">
            <v>3141.6453200000001</v>
          </cell>
          <cell r="M55">
            <v>1354.6520800000001</v>
          </cell>
          <cell r="N55">
            <v>4496.2974000000004</v>
          </cell>
          <cell r="O55">
            <v>42.037439999999997</v>
          </cell>
          <cell r="P55">
            <v>74.734458615938564</v>
          </cell>
          <cell r="R55">
            <v>-303.89912000000004</v>
          </cell>
          <cell r="S55">
            <v>-19.50362999999993</v>
          </cell>
          <cell r="T55">
            <v>-323.4027500000002</v>
          </cell>
          <cell r="U55">
            <v>-8.463239999999999</v>
          </cell>
          <cell r="V55">
            <v>9.7871740662995848</v>
          </cell>
          <cell r="Z55" t="str">
            <v>In</v>
          </cell>
        </row>
        <row r="56">
          <cell r="A56" t="str">
            <v>D31</v>
          </cell>
          <cell r="B56" t="str">
            <v>IRC</v>
          </cell>
          <cell r="C56" t="str">
            <v>Invasive Radiology / Cardiovascular</v>
          </cell>
          <cell r="D56" t="str">
            <v>D31</v>
          </cell>
          <cell r="F56">
            <v>13138.206520000002</v>
          </cell>
          <cell r="G56">
            <v>5956.6967000000004</v>
          </cell>
          <cell r="H56">
            <v>19094.90322</v>
          </cell>
          <cell r="I56">
            <v>106.51931999999999</v>
          </cell>
          <cell r="J56">
            <v>123.34106639058531</v>
          </cell>
          <cell r="L56">
            <v>13996.162859999999</v>
          </cell>
          <cell r="M56">
            <v>6565.2448800000002</v>
          </cell>
          <cell r="N56">
            <v>20561.407739999999</v>
          </cell>
          <cell r="O56">
            <v>120.31077999999999</v>
          </cell>
          <cell r="P56">
            <v>116.33340636641205</v>
          </cell>
          <cell r="R56">
            <v>-857.956339999997</v>
          </cell>
          <cell r="S56">
            <v>-608.54817999999977</v>
          </cell>
          <cell r="T56">
            <v>-1466.5045199999986</v>
          </cell>
          <cell r="U56">
            <v>-13.791460000000001</v>
          </cell>
          <cell r="V56">
            <v>7.0076600241732621</v>
          </cell>
          <cell r="Z56" t="str">
            <v>In</v>
          </cell>
        </row>
        <row r="57">
          <cell r="A57" t="str">
            <v>D32</v>
          </cell>
          <cell r="B57" t="str">
            <v>RAD</v>
          </cell>
          <cell r="C57" t="str">
            <v>Radiology-Diagnostic</v>
          </cell>
          <cell r="D57" t="str">
            <v>D32</v>
          </cell>
          <cell r="F57">
            <v>23250.050040000002</v>
          </cell>
          <cell r="G57">
            <v>5285.8938000000007</v>
          </cell>
          <cell r="H57">
            <v>28535.943840000004</v>
          </cell>
          <cell r="I57">
            <v>234.75013999999999</v>
          </cell>
          <cell r="J57">
            <v>99.041687642870002</v>
          </cell>
          <cell r="L57">
            <v>22545.808259999998</v>
          </cell>
          <cell r="M57">
            <v>3162.2590399999999</v>
          </cell>
          <cell r="N57">
            <v>25708.067299999999</v>
          </cell>
          <cell r="O57">
            <v>252.12244000000001</v>
          </cell>
          <cell r="P57">
            <v>89.424044365110845</v>
          </cell>
          <cell r="R57">
            <v>704.24178000000393</v>
          </cell>
          <cell r="S57">
            <v>2123.6347600000008</v>
          </cell>
          <cell r="T57">
            <v>2827.8765400000048</v>
          </cell>
          <cell r="U57">
            <v>-17.372300000000024</v>
          </cell>
          <cell r="V57">
            <v>9.6176432777591572</v>
          </cell>
          <cell r="Z57" t="str">
            <v>In</v>
          </cell>
        </row>
        <row r="58">
          <cell r="A58" t="str">
            <v>D33</v>
          </cell>
          <cell r="B58" t="str">
            <v>CAT</v>
          </cell>
          <cell r="C58" t="str">
            <v>CT Scanner</v>
          </cell>
          <cell r="D58" t="str">
            <v>D33</v>
          </cell>
          <cell r="F58">
            <v>6718.1539199999997</v>
          </cell>
          <cell r="G58">
            <v>8058.9627499999997</v>
          </cell>
          <cell r="H58">
            <v>14777.116669999999</v>
          </cell>
          <cell r="I58">
            <v>53.035220000000002</v>
          </cell>
          <cell r="J58">
            <v>126.67344304407523</v>
          </cell>
          <cell r="L58">
            <v>6232.4184999999998</v>
          </cell>
          <cell r="M58">
            <v>7944.2237599999999</v>
          </cell>
          <cell r="N58">
            <v>14176.642260000001</v>
          </cell>
          <cell r="O58">
            <v>58.469699999999996</v>
          </cell>
          <cell r="P58">
            <v>106.59227770965133</v>
          </cell>
          <cell r="R58">
            <v>485.73541999999998</v>
          </cell>
          <cell r="S58">
            <v>114.73898999999983</v>
          </cell>
          <cell r="T58">
            <v>600.4744099999989</v>
          </cell>
          <cell r="U58">
            <v>-5.4344799999999935</v>
          </cell>
          <cell r="V58">
            <v>20.081165334423901</v>
          </cell>
          <cell r="Z58" t="str">
            <v>In</v>
          </cell>
        </row>
        <row r="59">
          <cell r="A59" t="str">
            <v>D34</v>
          </cell>
          <cell r="B59" t="str">
            <v>RAT</v>
          </cell>
          <cell r="C59" t="str">
            <v>Radiology-Therapeutic</v>
          </cell>
          <cell r="D59" t="str">
            <v>D34</v>
          </cell>
          <cell r="F59">
            <v>6207.8725999999997</v>
          </cell>
          <cell r="G59">
            <v>8240.8921499999997</v>
          </cell>
          <cell r="H59">
            <v>14448.764749999998</v>
          </cell>
          <cell r="I59">
            <v>55.554099999999998</v>
          </cell>
          <cell r="J59">
            <v>111.74463450942415</v>
          </cell>
          <cell r="L59">
            <v>6544.98794</v>
          </cell>
          <cell r="M59">
            <v>7585.9350400000003</v>
          </cell>
          <cell r="N59">
            <v>14130.922979999999</v>
          </cell>
          <cell r="O59">
            <v>60.474879999999999</v>
          </cell>
          <cell r="P59">
            <v>108.2265552242518</v>
          </cell>
          <cell r="R59">
            <v>-337.11534000000029</v>
          </cell>
          <cell r="S59">
            <v>654.95710999999937</v>
          </cell>
          <cell r="T59">
            <v>317.84176999999909</v>
          </cell>
          <cell r="U59">
            <v>-4.9207800000000006</v>
          </cell>
          <cell r="V59">
            <v>3.5180792851723481</v>
          </cell>
          <cell r="Z59" t="str">
            <v>In</v>
          </cell>
        </row>
        <row r="60">
          <cell r="A60" t="str">
            <v>D35</v>
          </cell>
          <cell r="B60" t="str">
            <v>NUC</v>
          </cell>
          <cell r="C60" t="str">
            <v>Nuclear Medicine</v>
          </cell>
          <cell r="D60" t="str">
            <v>D35</v>
          </cell>
          <cell r="F60">
            <v>2351.7440000000001</v>
          </cell>
          <cell r="G60">
            <v>8369.0068499999998</v>
          </cell>
          <cell r="H60">
            <v>10720.75085</v>
          </cell>
          <cell r="I60">
            <v>16.028500000000001</v>
          </cell>
          <cell r="J60">
            <v>146.72265027919019</v>
          </cell>
          <cell r="L60">
            <v>2418.2807899999998</v>
          </cell>
          <cell r="M60">
            <v>6198.7111199999999</v>
          </cell>
          <cell r="N60">
            <v>8616.9919100000006</v>
          </cell>
          <cell r="O60">
            <v>20.584960000000002</v>
          </cell>
          <cell r="P60">
            <v>117.47804173532519</v>
          </cell>
          <cell r="R60">
            <v>-66.536789999999655</v>
          </cell>
          <cell r="S60">
            <v>2170.2957299999998</v>
          </cell>
          <cell r="T60">
            <v>2103.7589399999997</v>
          </cell>
          <cell r="U60">
            <v>-4.5564600000000013</v>
          </cell>
          <cell r="V60">
            <v>29.244608543864999</v>
          </cell>
          <cell r="Z60" t="str">
            <v>In</v>
          </cell>
        </row>
        <row r="61">
          <cell r="A61" t="str">
            <v>D36</v>
          </cell>
          <cell r="B61" t="str">
            <v>RES</v>
          </cell>
          <cell r="C61" t="str">
            <v>Respiratory Therapy</v>
          </cell>
          <cell r="D61" t="str">
            <v>D36</v>
          </cell>
          <cell r="F61">
            <v>16035.063000000002</v>
          </cell>
          <cell r="G61">
            <v>6777.1716499999993</v>
          </cell>
          <cell r="H61">
            <v>22812.234650000002</v>
          </cell>
          <cell r="I61">
            <v>138.79949999999999</v>
          </cell>
          <cell r="J61">
            <v>115.52680665276173</v>
          </cell>
          <cell r="L61">
            <v>14947.729220000001</v>
          </cell>
          <cell r="M61">
            <v>4530.3449599999994</v>
          </cell>
          <cell r="N61">
            <v>19478.07418</v>
          </cell>
          <cell r="O61">
            <v>147.30742000000001</v>
          </cell>
          <cell r="P61">
            <v>101.47302301540547</v>
          </cell>
          <cell r="R61">
            <v>1087.3337800000008</v>
          </cell>
          <cell r="S61">
            <v>2246.8266899999999</v>
          </cell>
          <cell r="T61">
            <v>3334.1604700000025</v>
          </cell>
          <cell r="U61">
            <v>-8.5079200000000128</v>
          </cell>
          <cell r="V61">
            <v>14.053783637356261</v>
          </cell>
          <cell r="Z61" t="str">
            <v>In</v>
          </cell>
        </row>
        <row r="62">
          <cell r="A62" t="str">
            <v>D37</v>
          </cell>
          <cell r="B62" t="str">
            <v>PUL</v>
          </cell>
          <cell r="C62" t="str">
            <v>Pulmonary Function Testing</v>
          </cell>
          <cell r="D62" t="str">
            <v>D37</v>
          </cell>
          <cell r="F62">
            <v>422.47115999999994</v>
          </cell>
          <cell r="G62">
            <v>613.54555000000005</v>
          </cell>
          <cell r="H62">
            <v>1036.0167099999999</v>
          </cell>
          <cell r="I62">
            <v>4.0805600000000002</v>
          </cell>
          <cell r="J62">
            <v>103.53264257846961</v>
          </cell>
          <cell r="L62">
            <v>367.81863000000004</v>
          </cell>
          <cell r="M62">
            <v>609.44928000000004</v>
          </cell>
          <cell r="N62">
            <v>977.26791000000003</v>
          </cell>
          <cell r="O62">
            <v>4.0941599999999996</v>
          </cell>
          <cell r="P62">
            <v>89.839827950055707</v>
          </cell>
          <cell r="R62">
            <v>54.652529999999899</v>
          </cell>
          <cell r="S62">
            <v>4.0962700000000041</v>
          </cell>
          <cell r="T62">
            <v>58.748799999999846</v>
          </cell>
          <cell r="U62">
            <v>-1.359999999999939E-2</v>
          </cell>
          <cell r="V62">
            <v>13.692814628413899</v>
          </cell>
          <cell r="Z62" t="str">
            <v>In</v>
          </cell>
        </row>
        <row r="63">
          <cell r="A63" t="str">
            <v>D38</v>
          </cell>
          <cell r="B63" t="str">
            <v>EEG</v>
          </cell>
          <cell r="C63" t="str">
            <v>Electroencephalography</v>
          </cell>
          <cell r="D63" t="str">
            <v>D38</v>
          </cell>
          <cell r="F63">
            <v>3403.4844399999997</v>
          </cell>
          <cell r="G63">
            <v>3011.7557000000002</v>
          </cell>
          <cell r="H63">
            <v>6415.2401399999999</v>
          </cell>
          <cell r="I63">
            <v>29.855039999999999</v>
          </cell>
          <cell r="J63">
            <v>114.00033093239868</v>
          </cell>
          <cell r="L63">
            <v>3000.9286899999997</v>
          </cell>
          <cell r="M63">
            <v>3010.6787999999997</v>
          </cell>
          <cell r="N63">
            <v>6011.6074899999994</v>
          </cell>
          <cell r="O63">
            <v>28.551819999999999</v>
          </cell>
          <cell r="P63">
            <v>105.10463746269063</v>
          </cell>
          <cell r="R63">
            <v>402.55574999999999</v>
          </cell>
          <cell r="S63">
            <v>1.076900000000478</v>
          </cell>
          <cell r="T63">
            <v>403.63265000000047</v>
          </cell>
          <cell r="U63">
            <v>1.3032199999999996</v>
          </cell>
          <cell r="V63">
            <v>8.8956934697080499</v>
          </cell>
          <cell r="Z63" t="str">
            <v>In</v>
          </cell>
        </row>
        <row r="64">
          <cell r="A64" t="str">
            <v>D39</v>
          </cell>
          <cell r="B64" t="str">
            <v>PTH</v>
          </cell>
          <cell r="C64" t="str">
            <v>Physical Therapy</v>
          </cell>
          <cell r="D64" t="str">
            <v>D39</v>
          </cell>
          <cell r="F64">
            <v>8202.1535600000007</v>
          </cell>
          <cell r="G64">
            <v>848.77494999999999</v>
          </cell>
          <cell r="H64">
            <v>9050.9285100000016</v>
          </cell>
          <cell r="I64">
            <v>73.01746</v>
          </cell>
          <cell r="J64">
            <v>112.33140073620748</v>
          </cell>
          <cell r="L64">
            <v>8390.1769399999994</v>
          </cell>
          <cell r="M64">
            <v>1271.96336</v>
          </cell>
          <cell r="N64">
            <v>9662.1402999999991</v>
          </cell>
          <cell r="O64">
            <v>75.742980000000003</v>
          </cell>
          <cell r="P64">
            <v>110.77167732243964</v>
          </cell>
          <cell r="R64">
            <v>-188.02337999999872</v>
          </cell>
          <cell r="S64">
            <v>-423.18840999999998</v>
          </cell>
          <cell r="T64">
            <v>-611.21178999999756</v>
          </cell>
          <cell r="U64">
            <v>-2.7255200000000031</v>
          </cell>
          <cell r="V64">
            <v>1.5597234137678413</v>
          </cell>
          <cell r="Z64" t="str">
            <v>In</v>
          </cell>
        </row>
        <row r="65">
          <cell r="A65" t="str">
            <v>D40</v>
          </cell>
          <cell r="B65" t="str">
            <v>OTH</v>
          </cell>
          <cell r="C65" t="str">
            <v>Occupational Therapy</v>
          </cell>
          <cell r="D65" t="str">
            <v>D40</v>
          </cell>
          <cell r="F65">
            <v>5205.5702399999991</v>
          </cell>
          <cell r="G65">
            <v>377.35880000000003</v>
          </cell>
          <cell r="H65">
            <v>5582.9290399999991</v>
          </cell>
          <cell r="I65">
            <v>45.647840000000002</v>
          </cell>
          <cell r="J65">
            <v>114.03760265545968</v>
          </cell>
          <cell r="L65">
            <v>3913.79961</v>
          </cell>
          <cell r="M65">
            <v>73.749279999999999</v>
          </cell>
          <cell r="N65">
            <v>3987.54889</v>
          </cell>
          <cell r="O65">
            <v>51.513860000000001</v>
          </cell>
          <cell r="P65">
            <v>75.975661889829254</v>
          </cell>
          <cell r="R65">
            <v>1291.7706299999991</v>
          </cell>
          <cell r="S65">
            <v>303.60952000000003</v>
          </cell>
          <cell r="T65">
            <v>1595.380149999999</v>
          </cell>
          <cell r="U65">
            <v>-5.8660199999999989</v>
          </cell>
          <cell r="V65">
            <v>38.061940765630425</v>
          </cell>
          <cell r="Z65" t="str">
            <v>In</v>
          </cell>
        </row>
        <row r="66">
          <cell r="A66" t="str">
            <v>D41</v>
          </cell>
          <cell r="B66" t="str">
            <v>STH</v>
          </cell>
          <cell r="C66" t="str">
            <v>Speech Language Pathology</v>
          </cell>
          <cell r="D66" t="str">
            <v>D41</v>
          </cell>
          <cell r="F66">
            <v>1984.7498400000002</v>
          </cell>
          <cell r="G66">
            <v>2032.2087000000001</v>
          </cell>
          <cell r="H66">
            <v>4016.9585400000005</v>
          </cell>
          <cell r="I66">
            <v>17.777940000000001</v>
          </cell>
          <cell r="J66">
            <v>111.64115977441706</v>
          </cell>
          <cell r="L66">
            <v>1943.2566400000001</v>
          </cell>
          <cell r="M66">
            <v>2157.70136</v>
          </cell>
          <cell r="N66">
            <v>4100.9580000000005</v>
          </cell>
          <cell r="O66">
            <v>16.553720000000002</v>
          </cell>
          <cell r="P66">
            <v>117.39093327662906</v>
          </cell>
          <cell r="R66">
            <v>41.493200000000115</v>
          </cell>
          <cell r="S66">
            <v>-125.49265999999989</v>
          </cell>
          <cell r="T66">
            <v>-83.999459999999999</v>
          </cell>
          <cell r="U66">
            <v>1.224219999999999</v>
          </cell>
          <cell r="V66">
            <v>-5.749773502211994</v>
          </cell>
          <cell r="Z66" t="str">
            <v>In</v>
          </cell>
        </row>
        <row r="67">
          <cell r="A67" t="str">
            <v>D42</v>
          </cell>
          <cell r="B67" t="str">
            <v>REC</v>
          </cell>
          <cell r="C67" t="str">
            <v>Recreational Therapy</v>
          </cell>
          <cell r="D67" t="str">
            <v>D42</v>
          </cell>
          <cell r="F67">
            <v>0</v>
          </cell>
          <cell r="G67">
            <v>0</v>
          </cell>
          <cell r="H67">
            <v>0</v>
          </cell>
          <cell r="I67">
            <v>0</v>
          </cell>
          <cell r="J67">
            <v>0</v>
          </cell>
          <cell r="L67">
            <v>0</v>
          </cell>
          <cell r="M67">
            <v>0</v>
          </cell>
          <cell r="N67">
            <v>0</v>
          </cell>
          <cell r="O67">
            <v>0</v>
          </cell>
          <cell r="P67">
            <v>0</v>
          </cell>
          <cell r="R67">
            <v>0</v>
          </cell>
          <cell r="S67">
            <v>0</v>
          </cell>
          <cell r="T67">
            <v>0</v>
          </cell>
          <cell r="U67">
            <v>0</v>
          </cell>
          <cell r="V67">
            <v>0</v>
          </cell>
          <cell r="Z67" t="str">
            <v>Out</v>
          </cell>
        </row>
        <row r="68">
          <cell r="A68" t="str">
            <v>D43</v>
          </cell>
          <cell r="B68" t="str">
            <v>AUD</v>
          </cell>
          <cell r="C68" t="str">
            <v>Audiology</v>
          </cell>
          <cell r="D68" t="str">
            <v>D43</v>
          </cell>
          <cell r="F68">
            <v>0</v>
          </cell>
          <cell r="G68">
            <v>784.6</v>
          </cell>
          <cell r="H68">
            <v>784.6</v>
          </cell>
          <cell r="I68">
            <v>0</v>
          </cell>
          <cell r="J68">
            <v>0</v>
          </cell>
          <cell r="L68">
            <v>0</v>
          </cell>
          <cell r="M68">
            <v>730.4</v>
          </cell>
          <cell r="N68">
            <v>730.4</v>
          </cell>
          <cell r="O68">
            <v>0</v>
          </cell>
          <cell r="P68">
            <v>0</v>
          </cell>
          <cell r="R68">
            <v>0</v>
          </cell>
          <cell r="S68">
            <v>54.200000000000045</v>
          </cell>
          <cell r="T68">
            <v>54.200000000000045</v>
          </cell>
          <cell r="U68">
            <v>0</v>
          </cell>
          <cell r="V68">
            <v>0</v>
          </cell>
          <cell r="Z68" t="str">
            <v>In</v>
          </cell>
        </row>
        <row r="69">
          <cell r="A69" t="str">
            <v>D44</v>
          </cell>
          <cell r="B69" t="str">
            <v>OPM</v>
          </cell>
          <cell r="C69" t="str">
            <v>Other Physical Medicine</v>
          </cell>
          <cell r="D69" t="str">
            <v>D44</v>
          </cell>
          <cell r="F69">
            <v>0</v>
          </cell>
          <cell r="G69">
            <v>0</v>
          </cell>
          <cell r="H69">
            <v>0</v>
          </cell>
          <cell r="I69">
            <v>0</v>
          </cell>
          <cell r="J69">
            <v>0</v>
          </cell>
          <cell r="L69">
            <v>0</v>
          </cell>
          <cell r="M69">
            <v>0</v>
          </cell>
          <cell r="N69">
            <v>0</v>
          </cell>
          <cell r="O69">
            <v>0</v>
          </cell>
          <cell r="P69">
            <v>0</v>
          </cell>
          <cell r="R69">
            <v>0</v>
          </cell>
          <cell r="S69">
            <v>0</v>
          </cell>
          <cell r="T69">
            <v>0</v>
          </cell>
          <cell r="U69">
            <v>0</v>
          </cell>
          <cell r="V69">
            <v>0</v>
          </cell>
          <cell r="Z69" t="str">
            <v>Out</v>
          </cell>
        </row>
        <row r="70">
          <cell r="A70" t="str">
            <v>D45</v>
          </cell>
          <cell r="B70" t="str">
            <v>RDL</v>
          </cell>
          <cell r="C70" t="str">
            <v>Renal Dialysis</v>
          </cell>
          <cell r="D70" t="str">
            <v>D45</v>
          </cell>
          <cell r="F70">
            <v>41.7</v>
          </cell>
          <cell r="G70">
            <v>4332.27495</v>
          </cell>
          <cell r="H70">
            <v>4373.9749499999998</v>
          </cell>
          <cell r="I70">
            <v>1</v>
          </cell>
          <cell r="J70">
            <v>41.7</v>
          </cell>
          <cell r="L70">
            <v>16.8691</v>
          </cell>
          <cell r="M70">
            <v>3461.5563200000001</v>
          </cell>
          <cell r="N70">
            <v>3478.42542</v>
          </cell>
          <cell r="O70">
            <v>1</v>
          </cell>
          <cell r="P70">
            <v>16.8691</v>
          </cell>
          <cell r="R70">
            <v>24.830900000000003</v>
          </cell>
          <cell r="S70">
            <v>870.71862999999985</v>
          </cell>
          <cell r="T70">
            <v>895.54952999999978</v>
          </cell>
          <cell r="U70">
            <v>0</v>
          </cell>
          <cell r="V70">
            <v>24.830900000000003</v>
          </cell>
          <cell r="Z70" t="str">
            <v>In</v>
          </cell>
        </row>
        <row r="71">
          <cell r="A71" t="str">
            <v>D47</v>
          </cell>
          <cell r="B71" t="str">
            <v>AOR</v>
          </cell>
          <cell r="C71" t="str">
            <v>Ambulatory Surgery</v>
          </cell>
          <cell r="D71" t="str">
            <v>D47</v>
          </cell>
          <cell r="F71">
            <v>0</v>
          </cell>
          <cell r="G71">
            <v>0</v>
          </cell>
          <cell r="H71">
            <v>0</v>
          </cell>
          <cell r="I71">
            <v>0</v>
          </cell>
          <cell r="J71">
            <v>0</v>
          </cell>
          <cell r="L71">
            <v>0</v>
          </cell>
          <cell r="M71">
            <v>0</v>
          </cell>
          <cell r="N71">
            <v>0</v>
          </cell>
          <cell r="O71">
            <v>0</v>
          </cell>
          <cell r="P71">
            <v>0</v>
          </cell>
          <cell r="R71">
            <v>0</v>
          </cell>
          <cell r="S71">
            <v>0</v>
          </cell>
          <cell r="T71">
            <v>0</v>
          </cell>
          <cell r="U71">
            <v>0</v>
          </cell>
          <cell r="V71">
            <v>0</v>
          </cell>
          <cell r="Z71" t="str">
            <v>Out</v>
          </cell>
        </row>
        <row r="72">
          <cell r="A72" t="str">
            <v>D48</v>
          </cell>
          <cell r="B72" t="str">
            <v>LEU</v>
          </cell>
          <cell r="C72" t="str">
            <v>Leukopheresis</v>
          </cell>
          <cell r="D72" t="str">
            <v>D48</v>
          </cell>
          <cell r="F72">
            <v>3260.4574400000001</v>
          </cell>
          <cell r="G72">
            <v>14061.6168</v>
          </cell>
          <cell r="H72">
            <v>17322.074240000002</v>
          </cell>
          <cell r="I72">
            <v>26.575040000000001</v>
          </cell>
          <cell r="J72">
            <v>122.68871241586089</v>
          </cell>
          <cell r="L72">
            <v>3282.2273599999999</v>
          </cell>
          <cell r="M72">
            <v>12990.80392</v>
          </cell>
          <cell r="N72">
            <v>16273.031279999999</v>
          </cell>
          <cell r="O72">
            <v>30.055979999999998</v>
          </cell>
          <cell r="P72">
            <v>109.20380436771651</v>
          </cell>
          <cell r="R72">
            <v>-21.769919999999729</v>
          </cell>
          <cell r="S72">
            <v>1070.8128799999995</v>
          </cell>
          <cell r="T72">
            <v>1049.0429600000025</v>
          </cell>
          <cell r="U72">
            <v>-3.4809399999999968</v>
          </cell>
          <cell r="V72">
            <v>13.484908048144376</v>
          </cell>
          <cell r="Z72" t="str">
            <v>In</v>
          </cell>
        </row>
        <row r="73">
          <cell r="A73" t="str">
            <v>D49</v>
          </cell>
          <cell r="B73" t="str">
            <v>HYP</v>
          </cell>
          <cell r="C73" t="str">
            <v>Hyperbaric Chamber</v>
          </cell>
          <cell r="D73" t="str">
            <v>D49</v>
          </cell>
          <cell r="F73">
            <v>0</v>
          </cell>
          <cell r="G73">
            <v>0</v>
          </cell>
          <cell r="H73">
            <v>0</v>
          </cell>
          <cell r="I73">
            <v>0</v>
          </cell>
          <cell r="J73">
            <v>0</v>
          </cell>
          <cell r="L73">
            <v>0</v>
          </cell>
          <cell r="M73">
            <v>0</v>
          </cell>
          <cell r="N73">
            <v>0</v>
          </cell>
          <cell r="O73">
            <v>0</v>
          </cell>
          <cell r="P73">
            <v>0</v>
          </cell>
          <cell r="R73">
            <v>0</v>
          </cell>
          <cell r="S73">
            <v>0</v>
          </cell>
          <cell r="T73">
            <v>0</v>
          </cell>
          <cell r="U73">
            <v>0</v>
          </cell>
          <cell r="V73">
            <v>0</v>
          </cell>
          <cell r="Z73" t="str">
            <v>Out</v>
          </cell>
        </row>
        <row r="74">
          <cell r="A74" t="str">
            <v>D50</v>
          </cell>
          <cell r="B74" t="str">
            <v>FSE</v>
          </cell>
          <cell r="C74" t="str">
            <v>Free Standing Emergency</v>
          </cell>
          <cell r="D74" t="str">
            <v>D50</v>
          </cell>
          <cell r="F74">
            <v>0</v>
          </cell>
          <cell r="G74">
            <v>0</v>
          </cell>
          <cell r="H74">
            <v>0</v>
          </cell>
          <cell r="I74">
            <v>0</v>
          </cell>
          <cell r="J74">
            <v>0</v>
          </cell>
          <cell r="L74">
            <v>0</v>
          </cell>
          <cell r="M74">
            <v>0</v>
          </cell>
          <cell r="N74">
            <v>0</v>
          </cell>
          <cell r="O74">
            <v>0</v>
          </cell>
          <cell r="P74">
            <v>0</v>
          </cell>
          <cell r="R74">
            <v>0</v>
          </cell>
          <cell r="S74">
            <v>0</v>
          </cell>
          <cell r="T74">
            <v>0</v>
          </cell>
          <cell r="U74">
            <v>0</v>
          </cell>
          <cell r="V74">
            <v>0</v>
          </cell>
          <cell r="Z74" t="str">
            <v>Out</v>
          </cell>
        </row>
        <row r="75">
          <cell r="A75" t="str">
            <v>D51</v>
          </cell>
          <cell r="B75" t="str">
            <v>MRI</v>
          </cell>
          <cell r="C75" t="str">
            <v>Magnetic Resonance Imaging</v>
          </cell>
          <cell r="D75" t="str">
            <v>D51</v>
          </cell>
          <cell r="F75">
            <v>8454.4066000000003</v>
          </cell>
          <cell r="G75">
            <v>5328.4511499999999</v>
          </cell>
          <cell r="H75">
            <v>13782.857749999999</v>
          </cell>
          <cell r="I75">
            <v>68.332599999999999</v>
          </cell>
          <cell r="J75">
            <v>123.72435118815909</v>
          </cell>
          <cell r="L75">
            <v>8888.7301899999984</v>
          </cell>
          <cell r="M75">
            <v>6123.6575999999995</v>
          </cell>
          <cell r="N75">
            <v>15012.387789999997</v>
          </cell>
          <cell r="O75">
            <v>75.971299999999999</v>
          </cell>
          <cell r="P75">
            <v>117.00115951681751</v>
          </cell>
          <cell r="R75">
            <v>-434.32358999999815</v>
          </cell>
          <cell r="S75">
            <v>-795.20644999999968</v>
          </cell>
          <cell r="T75">
            <v>-1229.5300399999978</v>
          </cell>
          <cell r="U75">
            <v>-7.6387</v>
          </cell>
          <cell r="V75">
            <v>6.7231916713415814</v>
          </cell>
          <cell r="Z75" t="str">
            <v>In</v>
          </cell>
        </row>
        <row r="76">
          <cell r="A76" t="str">
            <v>D52</v>
          </cell>
          <cell r="B76" t="str">
            <v>ADD</v>
          </cell>
          <cell r="C76" t="str">
            <v>Adolescent Dual Diagnosed</v>
          </cell>
          <cell r="D76" t="str">
            <v>D52</v>
          </cell>
          <cell r="F76">
            <v>0</v>
          </cell>
          <cell r="G76">
            <v>0</v>
          </cell>
          <cell r="H76">
            <v>0</v>
          </cell>
          <cell r="I76">
            <v>0</v>
          </cell>
          <cell r="J76">
            <v>0</v>
          </cell>
          <cell r="L76">
            <v>0</v>
          </cell>
          <cell r="M76">
            <v>0</v>
          </cell>
          <cell r="N76">
            <v>0</v>
          </cell>
          <cell r="O76">
            <v>0</v>
          </cell>
          <cell r="P76">
            <v>0</v>
          </cell>
          <cell r="R76">
            <v>0</v>
          </cell>
          <cell r="S76">
            <v>0</v>
          </cell>
          <cell r="T76">
            <v>0</v>
          </cell>
          <cell r="U76">
            <v>0</v>
          </cell>
          <cell r="V76">
            <v>0</v>
          </cell>
          <cell r="Z76" t="str">
            <v>Out</v>
          </cell>
        </row>
        <row r="77">
          <cell r="A77" t="str">
            <v>D53</v>
          </cell>
          <cell r="B77" t="str">
            <v>LIT</v>
          </cell>
          <cell r="C77" t="str">
            <v>Lithotripsy</v>
          </cell>
          <cell r="D77" t="str">
            <v>D53</v>
          </cell>
          <cell r="F77">
            <v>0</v>
          </cell>
          <cell r="G77">
            <v>0</v>
          </cell>
          <cell r="H77">
            <v>0</v>
          </cell>
          <cell r="I77">
            <v>0</v>
          </cell>
          <cell r="J77">
            <v>0</v>
          </cell>
          <cell r="L77">
            <v>0</v>
          </cell>
          <cell r="M77">
            <v>0</v>
          </cell>
          <cell r="N77">
            <v>0</v>
          </cell>
          <cell r="O77">
            <v>0</v>
          </cell>
          <cell r="P77">
            <v>0</v>
          </cell>
          <cell r="R77">
            <v>0</v>
          </cell>
          <cell r="S77">
            <v>0</v>
          </cell>
          <cell r="T77">
            <v>0</v>
          </cell>
          <cell r="U77">
            <v>0</v>
          </cell>
          <cell r="V77">
            <v>0</v>
          </cell>
          <cell r="Z77" t="str">
            <v>Out</v>
          </cell>
        </row>
        <row r="78">
          <cell r="A78" t="str">
            <v>D54</v>
          </cell>
          <cell r="B78" t="str">
            <v>RHB</v>
          </cell>
          <cell r="C78" t="str">
            <v>Rehabilitation</v>
          </cell>
          <cell r="D78" t="str">
            <v>D54</v>
          </cell>
          <cell r="F78">
            <v>5137.1646799999999</v>
          </cell>
          <cell r="G78">
            <v>1112.3687500000001</v>
          </cell>
          <cell r="H78">
            <v>6249.5334299999995</v>
          </cell>
          <cell r="I78">
            <v>41.874879999999997</v>
          </cell>
          <cell r="J78">
            <v>122.67891107986459</v>
          </cell>
          <cell r="L78">
            <v>4483.0606300000009</v>
          </cell>
          <cell r="M78">
            <v>731.37455999999997</v>
          </cell>
          <cell r="N78">
            <v>5214.4351900000011</v>
          </cell>
          <cell r="O78">
            <v>44.312719999999999</v>
          </cell>
          <cell r="P78">
            <v>101.16870799174596</v>
          </cell>
          <cell r="R78">
            <v>654.10404999999901</v>
          </cell>
          <cell r="S78">
            <v>380.99419000000012</v>
          </cell>
          <cell r="T78">
            <v>1035.0982399999984</v>
          </cell>
          <cell r="U78">
            <v>-2.4378400000000013</v>
          </cell>
          <cell r="V78">
            <v>21.510203088118629</v>
          </cell>
          <cell r="Z78" t="str">
            <v>In</v>
          </cell>
        </row>
        <row r="79">
          <cell r="A79" t="str">
            <v>D55</v>
          </cell>
          <cell r="B79" t="str">
            <v>OBV</v>
          </cell>
          <cell r="C79" t="str">
            <v>Observation</v>
          </cell>
          <cell r="D79" t="str">
            <v>D55</v>
          </cell>
          <cell r="F79">
            <v>2476.6</v>
          </cell>
          <cell r="G79">
            <v>367.6</v>
          </cell>
          <cell r="H79">
            <v>2844.2</v>
          </cell>
          <cell r="I79">
            <v>25.6</v>
          </cell>
          <cell r="J79">
            <v>96.742187499999986</v>
          </cell>
          <cell r="L79">
            <v>2161.6976500000001</v>
          </cell>
          <cell r="M79">
            <v>247.16759999999999</v>
          </cell>
          <cell r="N79">
            <v>2408.8652499999998</v>
          </cell>
          <cell r="O79">
            <v>0.71349999999999991</v>
          </cell>
          <cell r="P79">
            <v>3029.7093903293626</v>
          </cell>
          <cell r="R79">
            <v>314.90234999999984</v>
          </cell>
          <cell r="S79">
            <v>120.43240000000003</v>
          </cell>
          <cell r="T79">
            <v>435.33474999999999</v>
          </cell>
          <cell r="U79">
            <v>24.886500000000002</v>
          </cell>
          <cell r="V79">
            <v>-2932.9672028293626</v>
          </cell>
          <cell r="Z79" t="str">
            <v>In</v>
          </cell>
        </row>
        <row r="80">
          <cell r="A80" t="str">
            <v>D56</v>
          </cell>
          <cell r="B80" t="str">
            <v>AMR</v>
          </cell>
          <cell r="C80" t="str">
            <v>Ambulance Services-Rebundled</v>
          </cell>
          <cell r="D80" t="str">
            <v>D56</v>
          </cell>
          <cell r="F80">
            <v>0</v>
          </cell>
          <cell r="G80">
            <v>0</v>
          </cell>
          <cell r="H80">
            <v>0</v>
          </cell>
          <cell r="I80">
            <v>0</v>
          </cell>
          <cell r="J80">
            <v>0</v>
          </cell>
          <cell r="L80">
            <v>0</v>
          </cell>
          <cell r="M80">
            <v>0</v>
          </cell>
          <cell r="N80">
            <v>0</v>
          </cell>
          <cell r="O80">
            <v>0</v>
          </cell>
          <cell r="P80">
            <v>0</v>
          </cell>
          <cell r="R80">
            <v>0</v>
          </cell>
          <cell r="S80">
            <v>0</v>
          </cell>
          <cell r="T80">
            <v>0</v>
          </cell>
          <cell r="U80">
            <v>0</v>
          </cell>
          <cell r="V80">
            <v>0</v>
          </cell>
          <cell r="Z80" t="str">
            <v>Out</v>
          </cell>
        </row>
        <row r="81">
          <cell r="A81" t="str">
            <v>D57</v>
          </cell>
          <cell r="B81" t="str">
            <v>TMT</v>
          </cell>
          <cell r="C81" t="str">
            <v>Transurethal Microwave Thermotherapy</v>
          </cell>
          <cell r="D81" t="str">
            <v>D57</v>
          </cell>
          <cell r="F81">
            <v>0</v>
          </cell>
          <cell r="G81">
            <v>0</v>
          </cell>
          <cell r="H81">
            <v>0</v>
          </cell>
          <cell r="I81">
            <v>0</v>
          </cell>
          <cell r="J81">
            <v>0</v>
          </cell>
          <cell r="L81">
            <v>0</v>
          </cell>
          <cell r="M81">
            <v>0</v>
          </cell>
          <cell r="N81">
            <v>0</v>
          </cell>
          <cell r="O81">
            <v>0</v>
          </cell>
          <cell r="P81">
            <v>0</v>
          </cell>
          <cell r="R81">
            <v>0</v>
          </cell>
          <cell r="S81">
            <v>0</v>
          </cell>
          <cell r="T81">
            <v>0</v>
          </cell>
          <cell r="U81">
            <v>0</v>
          </cell>
          <cell r="V81">
            <v>0</v>
          </cell>
          <cell r="Z81" t="str">
            <v>Out</v>
          </cell>
        </row>
        <row r="82">
          <cell r="A82" t="str">
            <v>D58</v>
          </cell>
          <cell r="B82" t="str">
            <v>OCL</v>
          </cell>
          <cell r="C82" t="str">
            <v>Oncology O/P Clinic</v>
          </cell>
          <cell r="D82" t="str">
            <v>D58</v>
          </cell>
          <cell r="F82">
            <v>9088.9349199999997</v>
          </cell>
          <cell r="G82">
            <v>2526.7822000000001</v>
          </cell>
          <cell r="H82">
            <v>11615.717119999999</v>
          </cell>
          <cell r="I82">
            <v>97.763719999999992</v>
          </cell>
          <cell r="J82">
            <v>92.968382545181385</v>
          </cell>
          <cell r="L82">
            <v>10129.995649999999</v>
          </cell>
          <cell r="M82">
            <v>2877.9013600000003</v>
          </cell>
          <cell r="N82">
            <v>13007.897009999999</v>
          </cell>
          <cell r="O82">
            <v>117.41086</v>
          </cell>
          <cell r="P82">
            <v>86.278182869966187</v>
          </cell>
          <cell r="R82">
            <v>-1041.0607299999992</v>
          </cell>
          <cell r="S82">
            <v>-351.11916000000019</v>
          </cell>
          <cell r="T82">
            <v>-1392.1798899999994</v>
          </cell>
          <cell r="U82">
            <v>-19.647140000000007</v>
          </cell>
          <cell r="V82">
            <v>6.6901996752151973</v>
          </cell>
          <cell r="Z82" t="str">
            <v>In</v>
          </cell>
        </row>
        <row r="83">
          <cell r="A83" t="str">
            <v>D59</v>
          </cell>
          <cell r="B83" t="str">
            <v>TNA</v>
          </cell>
          <cell r="C83" t="str">
            <v>Transurethal Needle Ablation</v>
          </cell>
          <cell r="D83" t="str">
            <v>D59</v>
          </cell>
          <cell r="F83">
            <v>0</v>
          </cell>
          <cell r="G83">
            <v>0</v>
          </cell>
          <cell r="H83">
            <v>0</v>
          </cell>
          <cell r="I83">
            <v>0</v>
          </cell>
          <cell r="J83">
            <v>0</v>
          </cell>
          <cell r="L83">
            <v>0</v>
          </cell>
          <cell r="M83">
            <v>0</v>
          </cell>
          <cell r="N83">
            <v>0</v>
          </cell>
          <cell r="O83">
            <v>0</v>
          </cell>
          <cell r="P83">
            <v>0</v>
          </cell>
          <cell r="R83">
            <v>0</v>
          </cell>
          <cell r="S83">
            <v>0</v>
          </cell>
          <cell r="T83">
            <v>0</v>
          </cell>
          <cell r="U83">
            <v>0</v>
          </cell>
          <cell r="V83">
            <v>0</v>
          </cell>
          <cell r="Z83" t="str">
            <v>Out</v>
          </cell>
        </row>
        <row r="84">
          <cell r="A84" t="str">
            <v>D70</v>
          </cell>
          <cell r="B84" t="str">
            <v>PAD</v>
          </cell>
          <cell r="C84" t="str">
            <v>Psychiatric Adult</v>
          </cell>
          <cell r="D84" t="str">
            <v>D70</v>
          </cell>
          <cell r="F84">
            <v>0</v>
          </cell>
          <cell r="G84">
            <v>0</v>
          </cell>
          <cell r="H84">
            <v>0</v>
          </cell>
          <cell r="I84">
            <v>0</v>
          </cell>
          <cell r="J84">
            <v>0</v>
          </cell>
          <cell r="L84">
            <v>0</v>
          </cell>
          <cell r="M84">
            <v>0</v>
          </cell>
          <cell r="N84">
            <v>0</v>
          </cell>
          <cell r="O84">
            <v>0</v>
          </cell>
          <cell r="P84">
            <v>0</v>
          </cell>
          <cell r="R84">
            <v>0</v>
          </cell>
          <cell r="S84">
            <v>0</v>
          </cell>
          <cell r="T84">
            <v>0</v>
          </cell>
          <cell r="U84">
            <v>0</v>
          </cell>
          <cell r="V84">
            <v>0</v>
          </cell>
          <cell r="Z84" t="str">
            <v>Out</v>
          </cell>
        </row>
        <row r="85">
          <cell r="A85" t="str">
            <v>D71</v>
          </cell>
          <cell r="B85" t="str">
            <v>PCD</v>
          </cell>
          <cell r="C85" t="str">
            <v>Psychiatric Child/Adolescent</v>
          </cell>
          <cell r="D85" t="str">
            <v>D71</v>
          </cell>
          <cell r="F85">
            <v>0</v>
          </cell>
          <cell r="G85">
            <v>0</v>
          </cell>
          <cell r="H85">
            <v>0</v>
          </cell>
          <cell r="I85">
            <v>0</v>
          </cell>
          <cell r="J85">
            <v>0</v>
          </cell>
          <cell r="L85">
            <v>0</v>
          </cell>
          <cell r="M85">
            <v>0</v>
          </cell>
          <cell r="N85">
            <v>0</v>
          </cell>
          <cell r="O85">
            <v>0</v>
          </cell>
          <cell r="P85">
            <v>0</v>
          </cell>
          <cell r="R85">
            <v>0</v>
          </cell>
          <cell r="S85">
            <v>0</v>
          </cell>
          <cell r="T85">
            <v>0</v>
          </cell>
          <cell r="U85">
            <v>0</v>
          </cell>
          <cell r="V85">
            <v>0</v>
          </cell>
          <cell r="Z85" t="str">
            <v>Out</v>
          </cell>
        </row>
        <row r="86">
          <cell r="A86" t="str">
            <v>D73</v>
          </cell>
          <cell r="B86" t="str">
            <v>PSG</v>
          </cell>
          <cell r="C86" t="str">
            <v>Psychiatric Geriatric</v>
          </cell>
          <cell r="D86" t="str">
            <v>D73</v>
          </cell>
          <cell r="F86">
            <v>0</v>
          </cell>
          <cell r="G86">
            <v>0</v>
          </cell>
          <cell r="H86">
            <v>0</v>
          </cell>
          <cell r="I86">
            <v>0</v>
          </cell>
          <cell r="J86">
            <v>0</v>
          </cell>
          <cell r="L86">
            <v>0</v>
          </cell>
          <cell r="M86">
            <v>0</v>
          </cell>
          <cell r="N86">
            <v>0</v>
          </cell>
          <cell r="O86">
            <v>0</v>
          </cell>
          <cell r="P86">
            <v>0</v>
          </cell>
          <cell r="R86">
            <v>0</v>
          </cell>
          <cell r="S86">
            <v>0</v>
          </cell>
          <cell r="T86">
            <v>0</v>
          </cell>
          <cell r="U86">
            <v>0</v>
          </cell>
          <cell r="V86">
            <v>0</v>
          </cell>
          <cell r="Z86" t="str">
            <v>Out</v>
          </cell>
        </row>
        <row r="87">
          <cell r="A87" t="str">
            <v>D74</v>
          </cell>
          <cell r="B87" t="str">
            <v>ITH</v>
          </cell>
          <cell r="C87" t="str">
            <v>Individual Therapies</v>
          </cell>
          <cell r="D87" t="str">
            <v>D74</v>
          </cell>
          <cell r="F87">
            <v>0</v>
          </cell>
          <cell r="G87">
            <v>0</v>
          </cell>
          <cell r="H87">
            <v>0</v>
          </cell>
          <cell r="I87">
            <v>0</v>
          </cell>
          <cell r="J87">
            <v>0</v>
          </cell>
          <cell r="L87">
            <v>0</v>
          </cell>
          <cell r="M87">
            <v>0</v>
          </cell>
          <cell r="N87">
            <v>0</v>
          </cell>
          <cell r="O87">
            <v>0</v>
          </cell>
          <cell r="P87">
            <v>0</v>
          </cell>
          <cell r="R87">
            <v>0</v>
          </cell>
          <cell r="S87">
            <v>0</v>
          </cell>
          <cell r="T87">
            <v>0</v>
          </cell>
          <cell r="U87">
            <v>0</v>
          </cell>
          <cell r="V87">
            <v>0</v>
          </cell>
          <cell r="Z87" t="str">
            <v>Out</v>
          </cell>
        </row>
        <row r="88">
          <cell r="A88" t="str">
            <v>D75</v>
          </cell>
          <cell r="B88" t="str">
            <v>GTH</v>
          </cell>
          <cell r="C88" t="str">
            <v>Group Therapies</v>
          </cell>
          <cell r="D88" t="str">
            <v>D75</v>
          </cell>
          <cell r="F88">
            <v>0</v>
          </cell>
          <cell r="G88">
            <v>0</v>
          </cell>
          <cell r="H88">
            <v>0</v>
          </cell>
          <cell r="I88">
            <v>0</v>
          </cell>
          <cell r="J88">
            <v>0</v>
          </cell>
          <cell r="L88">
            <v>0</v>
          </cell>
          <cell r="M88">
            <v>0</v>
          </cell>
          <cell r="N88">
            <v>0</v>
          </cell>
          <cell r="O88">
            <v>0</v>
          </cell>
          <cell r="P88">
            <v>0</v>
          </cell>
          <cell r="R88">
            <v>0</v>
          </cell>
          <cell r="S88">
            <v>0</v>
          </cell>
          <cell r="T88">
            <v>0</v>
          </cell>
          <cell r="U88">
            <v>0</v>
          </cell>
          <cell r="V88">
            <v>0</v>
          </cell>
          <cell r="Z88" t="str">
            <v>Out</v>
          </cell>
        </row>
        <row r="89">
          <cell r="A89" t="str">
            <v>D76</v>
          </cell>
          <cell r="B89" t="str">
            <v>FTH</v>
          </cell>
          <cell r="C89" t="str">
            <v>Family Therapies</v>
          </cell>
          <cell r="D89" t="str">
            <v>D76</v>
          </cell>
          <cell r="F89">
            <v>0</v>
          </cell>
          <cell r="G89">
            <v>0</v>
          </cell>
          <cell r="H89">
            <v>0</v>
          </cell>
          <cell r="I89">
            <v>0</v>
          </cell>
          <cell r="J89">
            <v>0</v>
          </cell>
          <cell r="L89">
            <v>0</v>
          </cell>
          <cell r="M89">
            <v>0</v>
          </cell>
          <cell r="N89">
            <v>0</v>
          </cell>
          <cell r="O89">
            <v>0</v>
          </cell>
          <cell r="P89">
            <v>0</v>
          </cell>
          <cell r="R89">
            <v>0</v>
          </cell>
          <cell r="S89">
            <v>0</v>
          </cell>
          <cell r="T89">
            <v>0</v>
          </cell>
          <cell r="U89">
            <v>0</v>
          </cell>
          <cell r="V89">
            <v>0</v>
          </cell>
          <cell r="Z89" t="str">
            <v>Out</v>
          </cell>
        </row>
        <row r="90">
          <cell r="A90" t="str">
            <v>D77</v>
          </cell>
          <cell r="B90" t="str">
            <v>PST</v>
          </cell>
          <cell r="C90" t="str">
            <v>Psychological Testing</v>
          </cell>
          <cell r="D90" t="str">
            <v>D77</v>
          </cell>
          <cell r="F90">
            <v>0</v>
          </cell>
          <cell r="G90">
            <v>0</v>
          </cell>
          <cell r="H90">
            <v>0</v>
          </cell>
          <cell r="I90">
            <v>0</v>
          </cell>
          <cell r="J90">
            <v>0</v>
          </cell>
          <cell r="L90">
            <v>0</v>
          </cell>
          <cell r="M90">
            <v>0</v>
          </cell>
          <cell r="N90">
            <v>0</v>
          </cell>
          <cell r="O90">
            <v>0</v>
          </cell>
          <cell r="P90">
            <v>0</v>
          </cell>
          <cell r="R90">
            <v>0</v>
          </cell>
          <cell r="S90">
            <v>0</v>
          </cell>
          <cell r="T90">
            <v>0</v>
          </cell>
          <cell r="U90">
            <v>0</v>
          </cell>
          <cell r="V90">
            <v>0</v>
          </cell>
          <cell r="Z90" t="str">
            <v>Out</v>
          </cell>
        </row>
        <row r="91">
          <cell r="A91" t="str">
            <v>D78</v>
          </cell>
          <cell r="B91" t="str">
            <v>PSE</v>
          </cell>
          <cell r="C91" t="str">
            <v>Education</v>
          </cell>
          <cell r="D91" t="str">
            <v>D78</v>
          </cell>
          <cell r="F91">
            <v>0</v>
          </cell>
          <cell r="G91">
            <v>0</v>
          </cell>
          <cell r="H91">
            <v>0</v>
          </cell>
          <cell r="I91">
            <v>0</v>
          </cell>
          <cell r="J91">
            <v>0</v>
          </cell>
          <cell r="L91">
            <v>0</v>
          </cell>
          <cell r="M91">
            <v>0</v>
          </cell>
          <cell r="N91">
            <v>0</v>
          </cell>
          <cell r="O91">
            <v>0</v>
          </cell>
          <cell r="P91">
            <v>0</v>
          </cell>
          <cell r="R91">
            <v>0</v>
          </cell>
          <cell r="S91">
            <v>0</v>
          </cell>
          <cell r="T91">
            <v>0</v>
          </cell>
          <cell r="U91">
            <v>0</v>
          </cell>
          <cell r="V91">
            <v>0</v>
          </cell>
          <cell r="Z91" t="str">
            <v>Out</v>
          </cell>
        </row>
        <row r="92">
          <cell r="A92" t="str">
            <v>D79</v>
          </cell>
          <cell r="B92" t="str">
            <v>OPT</v>
          </cell>
          <cell r="C92" t="str">
            <v>Other Therapies</v>
          </cell>
          <cell r="D92" t="str">
            <v>D79</v>
          </cell>
          <cell r="F92">
            <v>0</v>
          </cell>
          <cell r="G92">
            <v>0</v>
          </cell>
          <cell r="H92">
            <v>0</v>
          </cell>
          <cell r="I92">
            <v>0</v>
          </cell>
          <cell r="J92">
            <v>0</v>
          </cell>
          <cell r="L92">
            <v>0</v>
          </cell>
          <cell r="M92">
            <v>0</v>
          </cell>
          <cell r="N92">
            <v>0</v>
          </cell>
          <cell r="O92">
            <v>0</v>
          </cell>
          <cell r="P92">
            <v>0</v>
          </cell>
          <cell r="R92">
            <v>0</v>
          </cell>
          <cell r="S92">
            <v>0</v>
          </cell>
          <cell r="T92">
            <v>0</v>
          </cell>
          <cell r="U92">
            <v>0</v>
          </cell>
          <cell r="V92">
            <v>0</v>
          </cell>
          <cell r="Z92" t="str">
            <v>Out</v>
          </cell>
        </row>
        <row r="93">
          <cell r="A93" t="str">
            <v>D80</v>
          </cell>
          <cell r="B93" t="str">
            <v>ETH</v>
          </cell>
          <cell r="C93" t="str">
            <v>Electroconvulsive Therapy</v>
          </cell>
          <cell r="D93" t="str">
            <v>D80</v>
          </cell>
          <cell r="F93">
            <v>0</v>
          </cell>
          <cell r="G93">
            <v>0</v>
          </cell>
          <cell r="H93">
            <v>0</v>
          </cell>
          <cell r="I93">
            <v>0</v>
          </cell>
          <cell r="J93">
            <v>0</v>
          </cell>
          <cell r="L93">
            <v>0</v>
          </cell>
          <cell r="M93">
            <v>0</v>
          </cell>
          <cell r="N93">
            <v>0</v>
          </cell>
          <cell r="O93">
            <v>0</v>
          </cell>
          <cell r="P93">
            <v>0</v>
          </cell>
          <cell r="R93">
            <v>0</v>
          </cell>
          <cell r="S93">
            <v>0</v>
          </cell>
          <cell r="T93">
            <v>0</v>
          </cell>
          <cell r="U93">
            <v>0</v>
          </cell>
          <cell r="V93">
            <v>0</v>
          </cell>
          <cell r="Z93" t="str">
            <v>Out</v>
          </cell>
        </row>
        <row r="94">
          <cell r="A94" t="str">
            <v>D81</v>
          </cell>
          <cell r="B94" t="str">
            <v>ATH</v>
          </cell>
          <cell r="C94" t="str">
            <v>Activity Therapies</v>
          </cell>
          <cell r="D94" t="str">
            <v>D81</v>
          </cell>
          <cell r="F94">
            <v>0</v>
          </cell>
          <cell r="G94">
            <v>0</v>
          </cell>
          <cell r="H94">
            <v>0</v>
          </cell>
          <cell r="I94">
            <v>0</v>
          </cell>
          <cell r="J94">
            <v>0</v>
          </cell>
          <cell r="L94">
            <v>0</v>
          </cell>
          <cell r="M94">
            <v>0</v>
          </cell>
          <cell r="N94">
            <v>0</v>
          </cell>
          <cell r="O94">
            <v>0</v>
          </cell>
          <cell r="P94">
            <v>0</v>
          </cell>
          <cell r="R94">
            <v>0</v>
          </cell>
          <cell r="S94">
            <v>0</v>
          </cell>
          <cell r="T94">
            <v>0</v>
          </cell>
          <cell r="U94">
            <v>0</v>
          </cell>
          <cell r="V94">
            <v>0</v>
          </cell>
          <cell r="Z94" t="str">
            <v>Out</v>
          </cell>
        </row>
        <row r="95">
          <cell r="A95" t="str">
            <v>D26</v>
          </cell>
          <cell r="B95" t="str">
            <v>MSS</v>
          </cell>
          <cell r="C95" t="str">
            <v>Med/Surg Supplies</v>
          </cell>
          <cell r="D95" t="str">
            <v>D26</v>
          </cell>
          <cell r="F95">
            <v>0</v>
          </cell>
          <cell r="G95">
            <v>166137.29999999999</v>
          </cell>
          <cell r="H95">
            <v>166137.29999999999</v>
          </cell>
          <cell r="I95">
            <v>0</v>
          </cell>
          <cell r="J95">
            <v>0</v>
          </cell>
          <cell r="L95">
            <v>0</v>
          </cell>
          <cell r="M95">
            <v>138652.6</v>
          </cell>
          <cell r="N95">
            <v>138652.6</v>
          </cell>
          <cell r="O95">
            <v>0</v>
          </cell>
          <cell r="P95">
            <v>0</v>
          </cell>
          <cell r="R95">
            <v>0</v>
          </cell>
          <cell r="S95">
            <v>27484.699999999983</v>
          </cell>
          <cell r="T95">
            <v>27484.699999999983</v>
          </cell>
          <cell r="U95">
            <v>0</v>
          </cell>
          <cell r="V95">
            <v>0</v>
          </cell>
          <cell r="Z95" t="str">
            <v>In</v>
          </cell>
        </row>
        <row r="96">
          <cell r="A96" t="str">
            <v>D27</v>
          </cell>
          <cell r="B96" t="str">
            <v>CDS</v>
          </cell>
          <cell r="C96" t="str">
            <v>Drugs Sold</v>
          </cell>
          <cell r="D96" t="str">
            <v>D27</v>
          </cell>
          <cell r="F96">
            <v>0</v>
          </cell>
          <cell r="G96">
            <v>152453.29999999999</v>
          </cell>
          <cell r="H96">
            <v>152453.29999999999</v>
          </cell>
          <cell r="I96">
            <v>0</v>
          </cell>
          <cell r="J96">
            <v>0</v>
          </cell>
          <cell r="L96">
            <v>0</v>
          </cell>
          <cell r="M96">
            <v>136158.9</v>
          </cell>
          <cell r="N96">
            <v>136158.9</v>
          </cell>
          <cell r="O96">
            <v>0</v>
          </cell>
          <cell r="P96">
            <v>0</v>
          </cell>
          <cell r="R96">
            <v>0</v>
          </cell>
          <cell r="S96">
            <v>16294.399999999994</v>
          </cell>
          <cell r="T96">
            <v>16294.399999999994</v>
          </cell>
          <cell r="U96">
            <v>0</v>
          </cell>
          <cell r="V96">
            <v>0</v>
          </cell>
          <cell r="Z96" t="str">
            <v>In</v>
          </cell>
        </row>
        <row r="97">
          <cell r="A97" t="str">
            <v>D46</v>
          </cell>
          <cell r="B97" t="str">
            <v>OA</v>
          </cell>
          <cell r="C97" t="str">
            <v>Organ Acquisition</v>
          </cell>
          <cell r="D97" t="str">
            <v>D46</v>
          </cell>
          <cell r="F97">
            <v>77.296039999999991</v>
          </cell>
          <cell r="G97">
            <v>31421.07605</v>
          </cell>
          <cell r="H97">
            <v>31498.372090000001</v>
          </cell>
          <cell r="I97">
            <v>0.8251400000000001</v>
          </cell>
          <cell r="J97">
            <v>93.676273117289171</v>
          </cell>
          <cell r="L97">
            <v>0</v>
          </cell>
          <cell r="M97">
            <v>30372.2556</v>
          </cell>
          <cell r="N97">
            <v>30372.2556</v>
          </cell>
          <cell r="O97">
            <v>0</v>
          </cell>
          <cell r="P97">
            <v>0</v>
          </cell>
          <cell r="R97">
            <v>77.296039999999991</v>
          </cell>
          <cell r="S97">
            <v>1048.8204499999993</v>
          </cell>
          <cell r="T97">
            <v>1126.1164900000003</v>
          </cell>
          <cell r="U97">
            <v>0.8251400000000001</v>
          </cell>
          <cell r="V97">
            <v>93.676273117289171</v>
          </cell>
          <cell r="Z97" t="str">
            <v>In</v>
          </cell>
        </row>
        <row r="101">
          <cell r="A101" t="str">
            <v>DP1</v>
          </cell>
          <cell r="B101" t="str">
            <v>EDP</v>
          </cell>
          <cell r="C101" t="str">
            <v>Data Processing</v>
          </cell>
          <cell r="D101" t="str">
            <v>DP1</v>
          </cell>
          <cell r="F101">
            <v>0</v>
          </cell>
          <cell r="G101">
            <v>0</v>
          </cell>
          <cell r="H101">
            <v>0</v>
          </cell>
          <cell r="I101">
            <v>0</v>
          </cell>
          <cell r="J101">
            <v>0</v>
          </cell>
          <cell r="L101">
            <v>3.0448099999994156</v>
          </cell>
          <cell r="M101">
            <v>0</v>
          </cell>
          <cell r="N101">
            <v>3.0448099999994156</v>
          </cell>
          <cell r="O101">
            <v>2.8540000000020882E-2</v>
          </cell>
          <cell r="P101">
            <v>106.68570427460364</v>
          </cell>
          <cell r="R101">
            <v>-3.0448099999994156</v>
          </cell>
          <cell r="S101">
            <v>0</v>
          </cell>
          <cell r="T101">
            <v>-3.0448099999994156</v>
          </cell>
          <cell r="U101">
            <v>-2.8540000000020882E-2</v>
          </cell>
          <cell r="V101">
            <v>-106.68570427460364</v>
          </cell>
          <cell r="Z101" t="str">
            <v>In</v>
          </cell>
        </row>
        <row r="102">
          <cell r="A102" t="str">
            <v>E1</v>
          </cell>
          <cell r="B102" t="str">
            <v>AMB</v>
          </cell>
          <cell r="C102" t="str">
            <v>Ambulance Services</v>
          </cell>
          <cell r="D102" t="str">
            <v>E1</v>
          </cell>
          <cell r="F102">
            <v>0</v>
          </cell>
          <cell r="G102">
            <v>0</v>
          </cell>
          <cell r="H102">
            <v>0</v>
          </cell>
          <cell r="I102">
            <v>0</v>
          </cell>
          <cell r="J102">
            <v>0</v>
          </cell>
          <cell r="L102">
            <v>0</v>
          </cell>
          <cell r="M102">
            <v>0</v>
          </cell>
          <cell r="N102">
            <v>0</v>
          </cell>
          <cell r="O102">
            <v>0</v>
          </cell>
          <cell r="P102">
            <v>0</v>
          </cell>
          <cell r="R102">
            <v>0</v>
          </cell>
          <cell r="S102">
            <v>0</v>
          </cell>
          <cell r="T102">
            <v>0</v>
          </cell>
          <cell r="U102">
            <v>0</v>
          </cell>
          <cell r="V102">
            <v>0</v>
          </cell>
          <cell r="Z102" t="str">
            <v>Out</v>
          </cell>
        </row>
        <row r="103">
          <cell r="A103" t="str">
            <v>E2</v>
          </cell>
          <cell r="B103" t="str">
            <v>PAR</v>
          </cell>
          <cell r="C103" t="str">
            <v>Parking</v>
          </cell>
          <cell r="D103" t="str">
            <v>E2</v>
          </cell>
          <cell r="F103">
            <v>0</v>
          </cell>
          <cell r="G103">
            <v>0</v>
          </cell>
          <cell r="H103">
            <v>0</v>
          </cell>
          <cell r="I103">
            <v>0</v>
          </cell>
          <cell r="J103">
            <v>0</v>
          </cell>
          <cell r="L103">
            <v>0</v>
          </cell>
          <cell r="M103">
            <v>0</v>
          </cell>
          <cell r="N103">
            <v>0</v>
          </cell>
          <cell r="O103">
            <v>0</v>
          </cell>
          <cell r="P103">
            <v>0</v>
          </cell>
          <cell r="R103">
            <v>0</v>
          </cell>
          <cell r="S103">
            <v>0</v>
          </cell>
          <cell r="T103">
            <v>0</v>
          </cell>
          <cell r="U103">
            <v>0</v>
          </cell>
          <cell r="V103">
            <v>0</v>
          </cell>
          <cell r="Z103" t="str">
            <v>Out</v>
          </cell>
        </row>
        <row r="104">
          <cell r="A104" t="str">
            <v>E3</v>
          </cell>
          <cell r="B104" t="str">
            <v>DPO</v>
          </cell>
          <cell r="C104" t="str">
            <v>Doctor's Private Office Rent</v>
          </cell>
          <cell r="D104" t="str">
            <v>E3</v>
          </cell>
          <cell r="F104">
            <v>0</v>
          </cell>
          <cell r="G104">
            <v>0</v>
          </cell>
          <cell r="H104">
            <v>0</v>
          </cell>
          <cell r="I104">
            <v>0</v>
          </cell>
          <cell r="J104">
            <v>0</v>
          </cell>
          <cell r="L104">
            <v>0</v>
          </cell>
          <cell r="M104">
            <v>0</v>
          </cell>
          <cell r="N104">
            <v>0</v>
          </cell>
          <cell r="O104">
            <v>0</v>
          </cell>
          <cell r="P104">
            <v>0</v>
          </cell>
          <cell r="R104">
            <v>0</v>
          </cell>
          <cell r="S104">
            <v>0</v>
          </cell>
          <cell r="T104">
            <v>0</v>
          </cell>
          <cell r="U104">
            <v>0</v>
          </cell>
          <cell r="V104">
            <v>0</v>
          </cell>
          <cell r="Z104" t="str">
            <v>Out</v>
          </cell>
        </row>
        <row r="105">
          <cell r="A105" t="str">
            <v>E4</v>
          </cell>
          <cell r="B105" t="str">
            <v>OOR</v>
          </cell>
          <cell r="C105" t="str">
            <v>Office &amp; Other Rental</v>
          </cell>
          <cell r="D105" t="str">
            <v>E4</v>
          </cell>
          <cell r="F105">
            <v>0</v>
          </cell>
          <cell r="G105">
            <v>0</v>
          </cell>
          <cell r="H105">
            <v>0</v>
          </cell>
          <cell r="I105">
            <v>0</v>
          </cell>
          <cell r="J105">
            <v>0</v>
          </cell>
          <cell r="L105">
            <v>0</v>
          </cell>
          <cell r="M105">
            <v>0</v>
          </cell>
          <cell r="N105">
            <v>0</v>
          </cell>
          <cell r="O105">
            <v>0</v>
          </cell>
          <cell r="P105">
            <v>0</v>
          </cell>
          <cell r="R105">
            <v>0</v>
          </cell>
          <cell r="S105">
            <v>0</v>
          </cell>
          <cell r="T105">
            <v>0</v>
          </cell>
          <cell r="U105">
            <v>0</v>
          </cell>
          <cell r="V105">
            <v>0</v>
          </cell>
          <cell r="Z105" t="str">
            <v>Out</v>
          </cell>
        </row>
        <row r="106">
          <cell r="A106" t="str">
            <v>E5</v>
          </cell>
          <cell r="B106" t="str">
            <v>REO</v>
          </cell>
          <cell r="C106" t="str">
            <v>Retail Operations</v>
          </cell>
          <cell r="D106" t="str">
            <v>E5</v>
          </cell>
          <cell r="F106">
            <v>2181.1</v>
          </cell>
          <cell r="G106">
            <v>200504.6</v>
          </cell>
          <cell r="H106">
            <v>202685.7</v>
          </cell>
          <cell r="I106">
            <v>18.5</v>
          </cell>
          <cell r="J106">
            <v>117.89729729729729</v>
          </cell>
          <cell r="L106">
            <v>1384.9938999999999</v>
          </cell>
          <cell r="M106">
            <v>104557.5</v>
          </cell>
          <cell r="N106">
            <v>105942.4939</v>
          </cell>
          <cell r="O106">
            <v>11.2</v>
          </cell>
          <cell r="P106">
            <v>123.66016964285714</v>
          </cell>
          <cell r="R106">
            <v>796.10609999999997</v>
          </cell>
          <cell r="S106">
            <v>95947.1</v>
          </cell>
          <cell r="T106">
            <v>96743.20610000001</v>
          </cell>
          <cell r="U106">
            <v>7.3000000000000007</v>
          </cell>
          <cell r="V106">
            <v>-5.7628723455598561</v>
          </cell>
          <cell r="Z106" t="str">
            <v>In</v>
          </cell>
        </row>
        <row r="107">
          <cell r="A107" t="str">
            <v>E6</v>
          </cell>
          <cell r="B107" t="str">
            <v>PTE</v>
          </cell>
          <cell r="C107" t="str">
            <v>Patients Telephones</v>
          </cell>
          <cell r="D107" t="str">
            <v>E6</v>
          </cell>
          <cell r="F107">
            <v>0</v>
          </cell>
          <cell r="G107">
            <v>0</v>
          </cell>
          <cell r="H107">
            <v>0</v>
          </cell>
          <cell r="I107">
            <v>0</v>
          </cell>
          <cell r="J107">
            <v>0</v>
          </cell>
          <cell r="L107">
            <v>0</v>
          </cell>
          <cell r="M107">
            <v>0</v>
          </cell>
          <cell r="N107">
            <v>0</v>
          </cell>
          <cell r="O107">
            <v>0</v>
          </cell>
          <cell r="P107">
            <v>0</v>
          </cell>
          <cell r="R107">
            <v>0</v>
          </cell>
          <cell r="S107">
            <v>0</v>
          </cell>
          <cell r="T107">
            <v>0</v>
          </cell>
          <cell r="U107">
            <v>0</v>
          </cell>
          <cell r="V107">
            <v>0</v>
          </cell>
          <cell r="Z107" t="str">
            <v>Out</v>
          </cell>
        </row>
        <row r="108">
          <cell r="A108" t="str">
            <v>E7</v>
          </cell>
          <cell r="B108" t="str">
            <v>CAF</v>
          </cell>
          <cell r="C108" t="str">
            <v>Cafeteria</v>
          </cell>
          <cell r="D108" t="str">
            <v>E7</v>
          </cell>
          <cell r="F108">
            <v>2161</v>
          </cell>
          <cell r="G108">
            <v>7175.9</v>
          </cell>
          <cell r="H108">
            <v>9336.9</v>
          </cell>
          <cell r="I108">
            <v>44.099999999999994</v>
          </cell>
          <cell r="J108">
            <v>49.002267573696152</v>
          </cell>
          <cell r="L108">
            <v>1854.6</v>
          </cell>
          <cell r="M108">
            <v>7556.6</v>
          </cell>
          <cell r="N108">
            <v>9411.2000000000007</v>
          </cell>
          <cell r="O108">
            <v>48.900000000000006</v>
          </cell>
          <cell r="P108">
            <v>37.926380368098151</v>
          </cell>
          <cell r="R108">
            <v>306.40000000000009</v>
          </cell>
          <cell r="S108">
            <v>-380.70000000000073</v>
          </cell>
          <cell r="T108">
            <v>-74.300000000001091</v>
          </cell>
          <cell r="U108">
            <v>-4.8000000000000114</v>
          </cell>
          <cell r="V108">
            <v>11.075887205598001</v>
          </cell>
          <cell r="Z108" t="str">
            <v>In</v>
          </cell>
        </row>
        <row r="109">
          <cell r="A109" t="str">
            <v>E8</v>
          </cell>
          <cell r="B109" t="str">
            <v>DEB</v>
          </cell>
          <cell r="C109" t="str">
            <v>Day Care Recreation Areas</v>
          </cell>
          <cell r="D109" t="str">
            <v>E8</v>
          </cell>
          <cell r="F109">
            <v>0</v>
          </cell>
          <cell r="G109">
            <v>0</v>
          </cell>
          <cell r="H109">
            <v>0</v>
          </cell>
          <cell r="I109">
            <v>0</v>
          </cell>
          <cell r="J109">
            <v>0</v>
          </cell>
          <cell r="L109">
            <v>0</v>
          </cell>
          <cell r="M109">
            <v>0</v>
          </cell>
          <cell r="N109">
            <v>0</v>
          </cell>
          <cell r="O109">
            <v>0</v>
          </cell>
          <cell r="P109">
            <v>0</v>
          </cell>
          <cell r="R109">
            <v>0</v>
          </cell>
          <cell r="S109">
            <v>0</v>
          </cell>
          <cell r="T109">
            <v>0</v>
          </cell>
          <cell r="U109">
            <v>0</v>
          </cell>
          <cell r="V109">
            <v>0</v>
          </cell>
          <cell r="Z109" t="str">
            <v>Out</v>
          </cell>
        </row>
        <row r="110">
          <cell r="A110" t="str">
            <v>E9</v>
          </cell>
          <cell r="B110" t="str">
            <v>HOU</v>
          </cell>
          <cell r="C110" t="str">
            <v>Housing</v>
          </cell>
          <cell r="D110" t="str">
            <v>E9</v>
          </cell>
          <cell r="F110">
            <v>0</v>
          </cell>
          <cell r="G110">
            <v>0</v>
          </cell>
          <cell r="H110">
            <v>0</v>
          </cell>
          <cell r="I110">
            <v>0</v>
          </cell>
          <cell r="J110">
            <v>0</v>
          </cell>
          <cell r="L110">
            <v>0</v>
          </cell>
          <cell r="M110">
            <v>0</v>
          </cell>
          <cell r="N110">
            <v>0</v>
          </cell>
          <cell r="O110">
            <v>0</v>
          </cell>
          <cell r="P110">
            <v>0</v>
          </cell>
          <cell r="R110">
            <v>0</v>
          </cell>
          <cell r="S110">
            <v>0</v>
          </cell>
          <cell r="T110">
            <v>0</v>
          </cell>
          <cell r="U110">
            <v>0</v>
          </cell>
          <cell r="V110">
            <v>0</v>
          </cell>
          <cell r="Z110" t="str">
            <v>Out</v>
          </cell>
        </row>
        <row r="111">
          <cell r="A111" t="str">
            <v>F1</v>
          </cell>
          <cell r="B111" t="str">
            <v>REG</v>
          </cell>
          <cell r="C111" t="str">
            <v>Research</v>
          </cell>
          <cell r="D111" t="str">
            <v>F1</v>
          </cell>
          <cell r="F111">
            <v>585.6</v>
          </cell>
          <cell r="G111">
            <v>418.5</v>
          </cell>
          <cell r="H111">
            <v>1004.1</v>
          </cell>
          <cell r="I111">
            <v>3.2</v>
          </cell>
          <cell r="J111">
            <v>183</v>
          </cell>
          <cell r="L111">
            <v>470.17492999999996</v>
          </cell>
          <cell r="M111">
            <v>419.2</v>
          </cell>
          <cell r="N111">
            <v>889.37492999999995</v>
          </cell>
          <cell r="O111">
            <v>3.4000000000000004</v>
          </cell>
          <cell r="P111">
            <v>138.28674411764703</v>
          </cell>
          <cell r="R111">
            <v>115.42507000000006</v>
          </cell>
          <cell r="S111">
            <v>-0.69999999999998863</v>
          </cell>
          <cell r="T111">
            <v>114.72507000000007</v>
          </cell>
          <cell r="U111">
            <v>-0.20000000000000018</v>
          </cell>
          <cell r="V111">
            <v>44.713255882352968</v>
          </cell>
          <cell r="Z111" t="str">
            <v>In</v>
          </cell>
        </row>
        <row r="112">
          <cell r="A112" t="str">
            <v>F2</v>
          </cell>
          <cell r="B112" t="str">
            <v>RNS</v>
          </cell>
          <cell r="C112" t="str">
            <v>Nursing Education</v>
          </cell>
          <cell r="D112" t="str">
            <v>F2</v>
          </cell>
          <cell r="F112">
            <v>3336.9</v>
          </cell>
          <cell r="G112">
            <v>419.2</v>
          </cell>
          <cell r="H112">
            <v>3756.1</v>
          </cell>
          <cell r="I112">
            <v>42.3</v>
          </cell>
          <cell r="J112">
            <v>78.886524822695037</v>
          </cell>
          <cell r="L112">
            <v>2970.2627299999999</v>
          </cell>
          <cell r="M112">
            <v>444.2</v>
          </cell>
          <cell r="N112">
            <v>3414.4627299999997</v>
          </cell>
          <cell r="O112">
            <v>25.799999999999997</v>
          </cell>
          <cell r="P112">
            <v>115.12646240310079</v>
          </cell>
          <cell r="R112">
            <v>366.63727000000017</v>
          </cell>
          <cell r="S112">
            <v>-25</v>
          </cell>
          <cell r="T112">
            <v>341.63727000000017</v>
          </cell>
          <cell r="U112">
            <v>16.5</v>
          </cell>
          <cell r="V112">
            <v>-36.239937580405751</v>
          </cell>
          <cell r="Z112" t="str">
            <v>In</v>
          </cell>
        </row>
        <row r="113">
          <cell r="A113" t="str">
            <v>F3</v>
          </cell>
          <cell r="B113" t="str">
            <v>OHE</v>
          </cell>
          <cell r="C113" t="str">
            <v>Other Health Profession Education</v>
          </cell>
          <cell r="D113" t="str">
            <v>F3</v>
          </cell>
          <cell r="F113">
            <v>3821.9</v>
          </cell>
          <cell r="G113">
            <v>1039.5999999999999</v>
          </cell>
          <cell r="H113">
            <v>4861.5</v>
          </cell>
          <cell r="I113">
            <v>58</v>
          </cell>
          <cell r="J113">
            <v>65.894827586206901</v>
          </cell>
          <cell r="L113">
            <v>3161.6911700000001</v>
          </cell>
          <cell r="M113">
            <v>747.3</v>
          </cell>
          <cell r="N113">
            <v>3908.9911700000002</v>
          </cell>
          <cell r="O113">
            <v>37.5</v>
          </cell>
          <cell r="P113">
            <v>84.311764533333331</v>
          </cell>
          <cell r="R113">
            <v>660.20883000000003</v>
          </cell>
          <cell r="S113">
            <v>292.29999999999995</v>
          </cell>
          <cell r="T113">
            <v>952.50882999999976</v>
          </cell>
          <cell r="U113">
            <v>20.5</v>
          </cell>
          <cell r="V113">
            <v>-18.41693694712643</v>
          </cell>
          <cell r="Z113" t="str">
            <v>In</v>
          </cell>
        </row>
        <row r="114">
          <cell r="A114" t="str">
            <v>F4</v>
          </cell>
          <cell r="B114" t="str">
            <v>CHE</v>
          </cell>
          <cell r="C114" t="str">
            <v>Community Health Education</v>
          </cell>
          <cell r="D114" t="str">
            <v>F4</v>
          </cell>
          <cell r="F114">
            <v>0</v>
          </cell>
          <cell r="G114">
            <v>0</v>
          </cell>
          <cell r="H114">
            <v>0</v>
          </cell>
          <cell r="I114">
            <v>0</v>
          </cell>
          <cell r="J114">
            <v>0</v>
          </cell>
          <cell r="L114">
            <v>0</v>
          </cell>
          <cell r="M114">
            <v>0</v>
          </cell>
          <cell r="N114">
            <v>0</v>
          </cell>
          <cell r="O114">
            <v>0</v>
          </cell>
          <cell r="P114">
            <v>0</v>
          </cell>
          <cell r="R114">
            <v>0</v>
          </cell>
          <cell r="S114">
            <v>0</v>
          </cell>
          <cell r="T114">
            <v>0</v>
          </cell>
          <cell r="U114">
            <v>0</v>
          </cell>
          <cell r="V114">
            <v>0</v>
          </cell>
          <cell r="Z114" t="str">
            <v>Out</v>
          </cell>
        </row>
        <row r="115">
          <cell r="A115" t="str">
            <v>FB1</v>
          </cell>
          <cell r="B115" t="str">
            <v>FB1</v>
          </cell>
          <cell r="C115" t="str">
            <v>Fringe Benefits</v>
          </cell>
          <cell r="D115" t="str">
            <v>FB1</v>
          </cell>
          <cell r="F115">
            <v>0</v>
          </cell>
          <cell r="G115">
            <v>0</v>
          </cell>
          <cell r="H115">
            <v>0</v>
          </cell>
          <cell r="I115">
            <v>0</v>
          </cell>
          <cell r="J115">
            <v>0</v>
          </cell>
          <cell r="L115">
            <v>0</v>
          </cell>
          <cell r="M115">
            <v>0</v>
          </cell>
          <cell r="N115">
            <v>0</v>
          </cell>
          <cell r="O115">
            <v>0</v>
          </cell>
          <cell r="P115">
            <v>0</v>
          </cell>
          <cell r="R115">
            <v>0</v>
          </cell>
          <cell r="S115">
            <v>0</v>
          </cell>
          <cell r="T115">
            <v>0</v>
          </cell>
          <cell r="U115">
            <v>0</v>
          </cell>
          <cell r="V115">
            <v>0</v>
          </cell>
          <cell r="Z115" t="str">
            <v>Out</v>
          </cell>
        </row>
        <row r="116">
          <cell r="A116" t="str">
            <v>MS1</v>
          </cell>
          <cell r="B116" t="str">
            <v>MSV</v>
          </cell>
          <cell r="C116" t="str">
            <v>Medical Services</v>
          </cell>
          <cell r="D116" t="str">
            <v>MS1</v>
          </cell>
          <cell r="F116">
            <v>0</v>
          </cell>
          <cell r="G116">
            <v>0</v>
          </cell>
          <cell r="H116">
            <v>0</v>
          </cell>
          <cell r="I116">
            <v>0</v>
          </cell>
          <cell r="J116">
            <v>0</v>
          </cell>
          <cell r="L116">
            <v>0</v>
          </cell>
          <cell r="M116">
            <v>0</v>
          </cell>
          <cell r="N116">
            <v>0</v>
          </cell>
          <cell r="O116">
            <v>0</v>
          </cell>
          <cell r="P116">
            <v>0</v>
          </cell>
          <cell r="R116">
            <v>0</v>
          </cell>
          <cell r="S116">
            <v>0</v>
          </cell>
          <cell r="T116">
            <v>0</v>
          </cell>
          <cell r="U116">
            <v>0</v>
          </cell>
          <cell r="V116">
            <v>0</v>
          </cell>
          <cell r="Z116" t="str">
            <v>Out</v>
          </cell>
        </row>
        <row r="117">
          <cell r="A117" t="str">
            <v>P01</v>
          </cell>
          <cell r="B117" t="str">
            <v>P1</v>
          </cell>
          <cell r="C117" t="str">
            <v>Hospital Based Physicians</v>
          </cell>
          <cell r="D117" t="str">
            <v>P01</v>
          </cell>
          <cell r="F117">
            <v>3.7999999985913746E-2</v>
          </cell>
          <cell r="G117">
            <v>0</v>
          </cell>
          <cell r="H117">
            <v>3.7999999985913746E-2</v>
          </cell>
          <cell r="I117">
            <v>0</v>
          </cell>
          <cell r="J117">
            <v>0</v>
          </cell>
          <cell r="L117">
            <v>-2.4999999986903276E-2</v>
          </cell>
          <cell r="M117">
            <v>0</v>
          </cell>
          <cell r="N117">
            <v>-2.4999999986903276E-2</v>
          </cell>
          <cell r="O117">
            <v>0</v>
          </cell>
          <cell r="P117">
            <v>0</v>
          </cell>
          <cell r="R117">
            <v>6.2999999972817022E-2</v>
          </cell>
          <cell r="S117">
            <v>0</v>
          </cell>
          <cell r="T117">
            <v>6.2999999972817022E-2</v>
          </cell>
          <cell r="U117">
            <v>0</v>
          </cell>
          <cell r="V117">
            <v>0</v>
          </cell>
          <cell r="Z117" t="str">
            <v>In</v>
          </cell>
        </row>
        <row r="118">
          <cell r="A118" t="str">
            <v>P02</v>
          </cell>
          <cell r="B118" t="str">
            <v>P2</v>
          </cell>
          <cell r="C118" t="str">
            <v>Physician Part B Services</v>
          </cell>
          <cell r="D118" t="str">
            <v>P02</v>
          </cell>
          <cell r="F118">
            <v>0</v>
          </cell>
          <cell r="G118">
            <v>0</v>
          </cell>
          <cell r="H118">
            <v>0</v>
          </cell>
          <cell r="I118">
            <v>0</v>
          </cell>
          <cell r="J118">
            <v>0</v>
          </cell>
          <cell r="L118">
            <v>0</v>
          </cell>
          <cell r="M118">
            <v>0</v>
          </cell>
          <cell r="N118">
            <v>0</v>
          </cell>
          <cell r="O118">
            <v>0</v>
          </cell>
          <cell r="P118">
            <v>0</v>
          </cell>
          <cell r="R118">
            <v>0</v>
          </cell>
          <cell r="S118">
            <v>0</v>
          </cell>
          <cell r="T118">
            <v>0</v>
          </cell>
          <cell r="U118">
            <v>0</v>
          </cell>
          <cell r="V118">
            <v>0</v>
          </cell>
          <cell r="Z118" t="str">
            <v>Out</v>
          </cell>
        </row>
        <row r="119">
          <cell r="A119" t="str">
            <v>P03</v>
          </cell>
          <cell r="B119" t="str">
            <v>P3</v>
          </cell>
          <cell r="C119" t="str">
            <v>Physician Support Services</v>
          </cell>
          <cell r="D119" t="str">
            <v>P03</v>
          </cell>
          <cell r="F119">
            <v>39020.1</v>
          </cell>
          <cell r="G119">
            <v>0</v>
          </cell>
          <cell r="H119">
            <v>39020.1</v>
          </cell>
          <cell r="I119">
            <v>275.28000000000003</v>
          </cell>
          <cell r="J119">
            <v>141.74694856146468</v>
          </cell>
          <cell r="L119">
            <v>31765.037659999998</v>
          </cell>
          <cell r="M119">
            <v>0</v>
          </cell>
          <cell r="N119">
            <v>31765.037659999998</v>
          </cell>
          <cell r="O119">
            <v>231.56199999999998</v>
          </cell>
          <cell r="P119">
            <v>137.17724695761825</v>
          </cell>
          <cell r="R119">
            <v>7255.0623400000004</v>
          </cell>
          <cell r="S119">
            <v>0</v>
          </cell>
          <cell r="T119">
            <v>7255.0623400000004</v>
          </cell>
          <cell r="U119">
            <v>43.718000000000046</v>
          </cell>
          <cell r="V119">
            <v>4.5697016038464255</v>
          </cell>
          <cell r="Z119" t="str">
            <v>In</v>
          </cell>
        </row>
        <row r="120">
          <cell r="A120" t="str">
            <v>P04</v>
          </cell>
          <cell r="B120" t="str">
            <v>P4</v>
          </cell>
          <cell r="C120" t="str">
            <v>Resident, Intern Services</v>
          </cell>
          <cell r="D120" t="str">
            <v>P04</v>
          </cell>
          <cell r="F120">
            <v>52319.848000000005</v>
          </cell>
          <cell r="G120">
            <v>45433.8</v>
          </cell>
          <cell r="H120">
            <v>97753.648000000016</v>
          </cell>
          <cell r="I120">
            <v>898.99</v>
          </cell>
          <cell r="J120">
            <v>58.198476067586967</v>
          </cell>
          <cell r="L120">
            <v>53011.881530000006</v>
          </cell>
          <cell r="M120">
            <v>40414.800000000003</v>
          </cell>
          <cell r="N120">
            <v>93426.681530000002</v>
          </cell>
          <cell r="O120">
            <v>873.71</v>
          </cell>
          <cell r="P120">
            <v>60.674458950910491</v>
          </cell>
          <cell r="R120">
            <v>-692.03353000000061</v>
          </cell>
          <cell r="S120">
            <v>5019</v>
          </cell>
          <cell r="T120">
            <v>4326.9664700000139</v>
          </cell>
          <cell r="U120">
            <v>25.279999999999973</v>
          </cell>
          <cell r="V120">
            <v>-2.4759828833235247</v>
          </cell>
          <cell r="Z120" t="str">
            <v>In</v>
          </cell>
        </row>
        <row r="121">
          <cell r="A121" t="str">
            <v>P05</v>
          </cell>
          <cell r="B121" t="str">
            <v>P5</v>
          </cell>
          <cell r="C121" t="str">
            <v>Resident, Intern Ineligible</v>
          </cell>
          <cell r="D121" t="str">
            <v>P05</v>
          </cell>
          <cell r="F121">
            <v>0</v>
          </cell>
          <cell r="G121">
            <v>10689.3</v>
          </cell>
          <cell r="H121">
            <v>10689.3</v>
          </cell>
          <cell r="I121">
            <v>174.67</v>
          </cell>
          <cell r="J121">
            <v>0</v>
          </cell>
          <cell r="L121">
            <v>120.23689000000002</v>
          </cell>
          <cell r="M121">
            <v>10208.799999999999</v>
          </cell>
          <cell r="N121">
            <v>10329.036889999999</v>
          </cell>
          <cell r="O121">
            <v>179.7</v>
          </cell>
          <cell r="P121">
            <v>0.66909788536449655</v>
          </cell>
          <cell r="R121">
            <v>-120.23689000000002</v>
          </cell>
          <cell r="S121">
            <v>480.5</v>
          </cell>
          <cell r="T121">
            <v>360.26310999999987</v>
          </cell>
          <cell r="U121">
            <v>-5.0300000000000011</v>
          </cell>
          <cell r="V121">
            <v>-0.66909788536449655</v>
          </cell>
          <cell r="Z121" t="str">
            <v>In</v>
          </cell>
        </row>
        <row r="122">
          <cell r="A122" t="str">
            <v>UAMAL</v>
          </cell>
          <cell r="B122" t="str">
            <v>MAL</v>
          </cell>
          <cell r="C122" t="str">
            <v>Malpractice Insurance</v>
          </cell>
          <cell r="D122" t="str">
            <v>UAMAL</v>
          </cell>
          <cell r="F122">
            <v>0</v>
          </cell>
          <cell r="G122">
            <v>12968.5</v>
          </cell>
          <cell r="H122">
            <v>12968.5</v>
          </cell>
          <cell r="I122">
            <v>0</v>
          </cell>
          <cell r="J122">
            <v>0</v>
          </cell>
          <cell r="L122">
            <v>0</v>
          </cell>
          <cell r="M122">
            <v>8482.2999999999993</v>
          </cell>
          <cell r="N122">
            <v>8482.2999999999993</v>
          </cell>
          <cell r="O122">
            <v>0</v>
          </cell>
          <cell r="P122">
            <v>0</v>
          </cell>
          <cell r="R122">
            <v>0</v>
          </cell>
          <cell r="S122">
            <v>4486.2000000000007</v>
          </cell>
          <cell r="T122">
            <v>4486.2000000000007</v>
          </cell>
          <cell r="U122">
            <v>0</v>
          </cell>
          <cell r="V122">
            <v>0</v>
          </cell>
          <cell r="Z122" t="str">
            <v>In</v>
          </cell>
        </row>
        <row r="123">
          <cell r="A123" t="str">
            <v>UAOIN</v>
          </cell>
          <cell r="B123" t="str">
            <v>OIN</v>
          </cell>
          <cell r="C123" t="str">
            <v>Other Insurance</v>
          </cell>
          <cell r="D123" t="str">
            <v>UAOIN</v>
          </cell>
          <cell r="F123">
            <v>0</v>
          </cell>
          <cell r="G123">
            <v>2046.9</v>
          </cell>
          <cell r="H123">
            <v>2046.9</v>
          </cell>
          <cell r="I123">
            <v>0</v>
          </cell>
          <cell r="J123">
            <v>0</v>
          </cell>
          <cell r="L123">
            <v>0</v>
          </cell>
          <cell r="M123">
            <v>1876.5</v>
          </cell>
          <cell r="N123">
            <v>1876.5</v>
          </cell>
          <cell r="O123">
            <v>0</v>
          </cell>
          <cell r="P123">
            <v>0</v>
          </cell>
          <cell r="R123">
            <v>0</v>
          </cell>
          <cell r="S123">
            <v>170.40000000000009</v>
          </cell>
          <cell r="T123">
            <v>170.40000000000009</v>
          </cell>
          <cell r="U123">
            <v>0</v>
          </cell>
          <cell r="V123">
            <v>0</v>
          </cell>
          <cell r="Z123" t="str">
            <v>In</v>
          </cell>
        </row>
        <row r="124">
          <cell r="A124" t="str">
            <v>UAMCR</v>
          </cell>
          <cell r="B124" t="str">
            <v>MCR</v>
          </cell>
          <cell r="C124" t="str">
            <v>Medical Care Review</v>
          </cell>
          <cell r="D124" t="str">
            <v>UAMCR</v>
          </cell>
          <cell r="F124">
            <v>16579.165000000001</v>
          </cell>
          <cell r="G124">
            <v>1851.8</v>
          </cell>
          <cell r="H124">
            <v>18430.965</v>
          </cell>
          <cell r="I124">
            <v>102.3</v>
          </cell>
          <cell r="J124">
            <v>162.06417399804499</v>
          </cell>
          <cell r="L124">
            <v>11195.097</v>
          </cell>
          <cell r="M124">
            <v>1634.1</v>
          </cell>
          <cell r="N124">
            <v>12829.197</v>
          </cell>
          <cell r="O124">
            <v>86.2</v>
          </cell>
          <cell r="P124">
            <v>129.87351508120648</v>
          </cell>
          <cell r="R124">
            <v>5384.0680000000011</v>
          </cell>
          <cell r="S124">
            <v>217.70000000000005</v>
          </cell>
          <cell r="T124">
            <v>5601.768</v>
          </cell>
          <cell r="U124">
            <v>16.099999999999994</v>
          </cell>
          <cell r="V124">
            <v>32.190658916838515</v>
          </cell>
          <cell r="Z124" t="str">
            <v>In</v>
          </cell>
        </row>
        <row r="125">
          <cell r="A125" t="str">
            <v>UADEP</v>
          </cell>
          <cell r="B125" t="str">
            <v>DEP</v>
          </cell>
          <cell r="C125" t="str">
            <v>Depreciation &amp; Amortization</v>
          </cell>
          <cell r="D125" t="str">
            <v>UADEP</v>
          </cell>
          <cell r="F125">
            <v>0</v>
          </cell>
          <cell r="G125">
            <v>123036.6</v>
          </cell>
          <cell r="H125">
            <v>123036.6</v>
          </cell>
          <cell r="I125">
            <v>0</v>
          </cell>
          <cell r="J125">
            <v>0</v>
          </cell>
          <cell r="L125">
            <v>0</v>
          </cell>
          <cell r="M125">
            <v>137378.1</v>
          </cell>
          <cell r="N125">
            <v>137378.1</v>
          </cell>
          <cell r="O125">
            <v>0</v>
          </cell>
          <cell r="P125">
            <v>0</v>
          </cell>
          <cell r="R125">
            <v>0</v>
          </cell>
          <cell r="S125">
            <v>-14341.5</v>
          </cell>
          <cell r="T125">
            <v>-14341.5</v>
          </cell>
          <cell r="U125">
            <v>0</v>
          </cell>
          <cell r="V125">
            <v>0</v>
          </cell>
          <cell r="Z125" t="str">
            <v>In</v>
          </cell>
        </row>
        <row r="126">
          <cell r="A126" t="str">
            <v>UALEASE</v>
          </cell>
          <cell r="B126" t="str">
            <v>LEA</v>
          </cell>
          <cell r="C126" t="str">
            <v>Leases &amp; Rentals</v>
          </cell>
          <cell r="D126" t="str">
            <v>UALEASE</v>
          </cell>
          <cell r="F126">
            <v>0</v>
          </cell>
          <cell r="G126">
            <v>12238</v>
          </cell>
          <cell r="H126">
            <v>12238</v>
          </cell>
          <cell r="I126">
            <v>0</v>
          </cell>
          <cell r="J126">
            <v>0</v>
          </cell>
          <cell r="L126">
            <v>0</v>
          </cell>
          <cell r="M126">
            <v>12189.2</v>
          </cell>
          <cell r="N126">
            <v>12189.2</v>
          </cell>
          <cell r="O126">
            <v>0</v>
          </cell>
          <cell r="P126">
            <v>0</v>
          </cell>
          <cell r="R126">
            <v>0</v>
          </cell>
          <cell r="S126">
            <v>48.799999999999272</v>
          </cell>
          <cell r="T126">
            <v>48.799999999999272</v>
          </cell>
          <cell r="U126">
            <v>0</v>
          </cell>
          <cell r="V126">
            <v>0</v>
          </cell>
          <cell r="Z126" t="str">
            <v>In</v>
          </cell>
        </row>
        <row r="127">
          <cell r="A127" t="str">
            <v>UALIC</v>
          </cell>
          <cell r="B127" t="str">
            <v>LIC</v>
          </cell>
          <cell r="C127" t="str">
            <v>Licenses &amp; Taxes</v>
          </cell>
          <cell r="D127" t="str">
            <v>UALIC</v>
          </cell>
          <cell r="F127">
            <v>0</v>
          </cell>
          <cell r="G127">
            <v>0</v>
          </cell>
          <cell r="H127">
            <v>0</v>
          </cell>
          <cell r="I127">
            <v>0</v>
          </cell>
          <cell r="J127">
            <v>0</v>
          </cell>
          <cell r="L127">
            <v>0</v>
          </cell>
          <cell r="M127">
            <v>439.9</v>
          </cell>
          <cell r="N127">
            <v>439.9</v>
          </cell>
          <cell r="O127">
            <v>0</v>
          </cell>
          <cell r="P127">
            <v>0</v>
          </cell>
          <cell r="R127">
            <v>0</v>
          </cell>
          <cell r="S127">
            <v>-439.9</v>
          </cell>
          <cell r="T127">
            <v>-439.9</v>
          </cell>
          <cell r="U127">
            <v>0</v>
          </cell>
          <cell r="V127">
            <v>0</v>
          </cell>
          <cell r="Z127" t="str">
            <v>In</v>
          </cell>
        </row>
        <row r="128">
          <cell r="A128" t="str">
            <v>UAIST</v>
          </cell>
          <cell r="B128" t="str">
            <v>IST</v>
          </cell>
          <cell r="C128" t="str">
            <v>Interest Short Term</v>
          </cell>
          <cell r="D128" t="str">
            <v>UAIST</v>
          </cell>
          <cell r="F128">
            <v>0</v>
          </cell>
          <cell r="G128">
            <v>0</v>
          </cell>
          <cell r="H128">
            <v>0</v>
          </cell>
          <cell r="I128">
            <v>0</v>
          </cell>
          <cell r="J128">
            <v>0</v>
          </cell>
          <cell r="L128">
            <v>0</v>
          </cell>
          <cell r="M128">
            <v>0</v>
          </cell>
          <cell r="N128">
            <v>0</v>
          </cell>
          <cell r="O128">
            <v>0</v>
          </cell>
          <cell r="P128">
            <v>0</v>
          </cell>
          <cell r="R128">
            <v>0</v>
          </cell>
          <cell r="S128">
            <v>0</v>
          </cell>
          <cell r="T128">
            <v>0</v>
          </cell>
          <cell r="U128">
            <v>0</v>
          </cell>
          <cell r="V128">
            <v>0</v>
          </cell>
          <cell r="Z128" t="str">
            <v>Out</v>
          </cell>
        </row>
        <row r="129">
          <cell r="A129" t="str">
            <v>UAILT</v>
          </cell>
          <cell r="B129" t="str">
            <v>ILT</v>
          </cell>
          <cell r="C129" t="str">
            <v>Interest Long Term</v>
          </cell>
          <cell r="D129" t="str">
            <v>UAILT</v>
          </cell>
          <cell r="F129">
            <v>0</v>
          </cell>
          <cell r="G129">
            <v>18314.400000000001</v>
          </cell>
          <cell r="H129">
            <v>18314.400000000001</v>
          </cell>
          <cell r="I129">
            <v>0</v>
          </cell>
          <cell r="J129">
            <v>0</v>
          </cell>
          <cell r="L129">
            <v>0</v>
          </cell>
          <cell r="M129">
            <v>51503.7</v>
          </cell>
          <cell r="N129">
            <v>51503.7</v>
          </cell>
          <cell r="O129">
            <v>0</v>
          </cell>
          <cell r="P129">
            <v>0</v>
          </cell>
          <cell r="R129">
            <v>0</v>
          </cell>
          <cell r="S129">
            <v>-33189.299999999996</v>
          </cell>
          <cell r="T129">
            <v>-33189.299999999996</v>
          </cell>
          <cell r="U129">
            <v>0</v>
          </cell>
          <cell r="V129">
            <v>0</v>
          </cell>
          <cell r="Z129" t="str">
            <v>In</v>
          </cell>
        </row>
        <row r="130">
          <cell r="A130" t="str">
            <v>UR1</v>
          </cell>
          <cell r="B130" t="str">
            <v>FSC1</v>
          </cell>
          <cell r="C130" t="str">
            <v>Freestanding Clinic Services</v>
          </cell>
          <cell r="D130" t="str">
            <v>UR1</v>
          </cell>
          <cell r="F130">
            <v>1061.5</v>
          </cell>
          <cell r="G130">
            <v>1381.2</v>
          </cell>
          <cell r="H130">
            <v>2442.6999999999998</v>
          </cell>
          <cell r="I130">
            <v>12.5</v>
          </cell>
          <cell r="J130">
            <v>84.92</v>
          </cell>
          <cell r="L130">
            <v>3574.6680200000001</v>
          </cell>
          <cell r="M130">
            <v>2084</v>
          </cell>
          <cell r="N130">
            <v>5658.6680200000001</v>
          </cell>
          <cell r="O130">
            <v>55.4</v>
          </cell>
          <cell r="P130">
            <v>64.524693501805061</v>
          </cell>
          <cell r="R130">
            <v>-2513.1680200000001</v>
          </cell>
          <cell r="S130">
            <v>-702.8</v>
          </cell>
          <cell r="T130">
            <v>-3215.9680200000003</v>
          </cell>
          <cell r="U130">
            <v>-42.9</v>
          </cell>
          <cell r="V130">
            <v>20.395306498194941</v>
          </cell>
          <cell r="Z130" t="str">
            <v>In</v>
          </cell>
        </row>
        <row r="131">
          <cell r="A131" t="str">
            <v>UR2</v>
          </cell>
          <cell r="B131" t="str">
            <v>HHC</v>
          </cell>
          <cell r="C131" t="str">
            <v>Home Health Services</v>
          </cell>
          <cell r="D131" t="str">
            <v>UR2</v>
          </cell>
          <cell r="F131">
            <v>0</v>
          </cell>
          <cell r="G131">
            <v>0</v>
          </cell>
          <cell r="H131">
            <v>0</v>
          </cell>
          <cell r="I131">
            <v>0</v>
          </cell>
          <cell r="J131">
            <v>0</v>
          </cell>
          <cell r="L131">
            <v>0</v>
          </cell>
          <cell r="M131">
            <v>0</v>
          </cell>
          <cell r="N131">
            <v>0</v>
          </cell>
          <cell r="O131">
            <v>0</v>
          </cell>
          <cell r="P131">
            <v>0</v>
          </cell>
          <cell r="R131">
            <v>0</v>
          </cell>
          <cell r="S131">
            <v>0</v>
          </cell>
          <cell r="T131">
            <v>0</v>
          </cell>
          <cell r="U131">
            <v>0</v>
          </cell>
          <cell r="V131">
            <v>0</v>
          </cell>
          <cell r="Z131" t="str">
            <v>Out</v>
          </cell>
        </row>
        <row r="132">
          <cell r="A132" t="str">
            <v>UR3</v>
          </cell>
          <cell r="B132" t="str">
            <v>ORD</v>
          </cell>
          <cell r="C132" t="str">
            <v>Outpatient Renal Dialysis</v>
          </cell>
          <cell r="D132" t="str">
            <v>UR3</v>
          </cell>
          <cell r="F132">
            <v>425.5</v>
          </cell>
          <cell r="G132">
            <v>503.6</v>
          </cell>
          <cell r="H132">
            <v>929.1</v>
          </cell>
          <cell r="I132">
            <v>3</v>
          </cell>
          <cell r="J132">
            <v>141.83333333333334</v>
          </cell>
          <cell r="L132">
            <v>483.94329999999997</v>
          </cell>
          <cell r="M132">
            <v>818.9</v>
          </cell>
          <cell r="N132">
            <v>1302.8433</v>
          </cell>
          <cell r="O132">
            <v>4.0999999999999996</v>
          </cell>
          <cell r="P132">
            <v>118.03495121951219</v>
          </cell>
          <cell r="R132">
            <v>-58.443299999999965</v>
          </cell>
          <cell r="S132">
            <v>-315.29999999999995</v>
          </cell>
          <cell r="T132">
            <v>-373.74329999999998</v>
          </cell>
          <cell r="U132">
            <v>-1.0999999999999996</v>
          </cell>
          <cell r="V132">
            <v>23.798382113821148</v>
          </cell>
          <cell r="Z132" t="str">
            <v>In</v>
          </cell>
        </row>
        <row r="133">
          <cell r="A133" t="str">
            <v>UR4</v>
          </cell>
          <cell r="B133" t="str">
            <v>ECF1</v>
          </cell>
          <cell r="C133" t="str">
            <v>Skilled Nursing Care</v>
          </cell>
          <cell r="D133" t="str">
            <v>UR4</v>
          </cell>
          <cell r="F133">
            <v>0</v>
          </cell>
          <cell r="G133">
            <v>0</v>
          </cell>
          <cell r="H133">
            <v>0</v>
          </cell>
          <cell r="I133">
            <v>0</v>
          </cell>
          <cell r="J133">
            <v>0</v>
          </cell>
          <cell r="L133">
            <v>0</v>
          </cell>
          <cell r="M133">
            <v>0</v>
          </cell>
          <cell r="N133">
            <v>0</v>
          </cell>
          <cell r="O133">
            <v>0</v>
          </cell>
          <cell r="P133">
            <v>0</v>
          </cell>
          <cell r="R133">
            <v>0</v>
          </cell>
          <cell r="S133">
            <v>0</v>
          </cell>
          <cell r="T133">
            <v>0</v>
          </cell>
          <cell r="U133">
            <v>0</v>
          </cell>
          <cell r="V133">
            <v>0</v>
          </cell>
          <cell r="Z133" t="str">
            <v>Out</v>
          </cell>
        </row>
        <row r="134">
          <cell r="A134" t="str">
            <v>UR5</v>
          </cell>
          <cell r="B134" t="str">
            <v>ULB</v>
          </cell>
          <cell r="C134" t="str">
            <v>Laboratory Non-Patient</v>
          </cell>
          <cell r="D134" t="str">
            <v>UR5</v>
          </cell>
          <cell r="F134">
            <v>8870</v>
          </cell>
          <cell r="G134">
            <v>15512.8</v>
          </cell>
          <cell r="H134">
            <v>24382.799999999999</v>
          </cell>
          <cell r="I134">
            <v>173.6</v>
          </cell>
          <cell r="J134">
            <v>51.094470046082954</v>
          </cell>
          <cell r="L134">
            <v>9328.8446499999991</v>
          </cell>
          <cell r="M134">
            <v>14795.3</v>
          </cell>
          <cell r="N134">
            <v>24124.144649999998</v>
          </cell>
          <cell r="O134">
            <v>196.60000000000002</v>
          </cell>
          <cell r="P134">
            <v>47.450888351983714</v>
          </cell>
          <cell r="R134">
            <v>-458.84464999999909</v>
          </cell>
          <cell r="S134">
            <v>717.5</v>
          </cell>
          <cell r="T134">
            <v>258.65535000000091</v>
          </cell>
          <cell r="U134">
            <v>-23.000000000000028</v>
          </cell>
          <cell r="V134">
            <v>3.6435816940992396</v>
          </cell>
          <cell r="Z134" t="str">
            <v>In</v>
          </cell>
        </row>
        <row r="135">
          <cell r="A135" t="str">
            <v>UR6</v>
          </cell>
          <cell r="B135" t="str">
            <v>UPB</v>
          </cell>
          <cell r="C135" t="str">
            <v>Physicians Part B Services</v>
          </cell>
          <cell r="D135" t="str">
            <v>UR6</v>
          </cell>
          <cell r="F135">
            <v>0</v>
          </cell>
          <cell r="G135">
            <v>11597.1</v>
          </cell>
          <cell r="H135">
            <v>11597.1</v>
          </cell>
          <cell r="I135">
            <v>0</v>
          </cell>
          <cell r="J135">
            <v>0</v>
          </cell>
          <cell r="L135">
            <v>0</v>
          </cell>
          <cell r="M135">
            <v>10970.7</v>
          </cell>
          <cell r="N135">
            <v>10970.7</v>
          </cell>
          <cell r="O135">
            <v>0</v>
          </cell>
          <cell r="P135">
            <v>0</v>
          </cell>
          <cell r="R135">
            <v>0</v>
          </cell>
          <cell r="S135">
            <v>626.39999999999964</v>
          </cell>
          <cell r="T135">
            <v>626.39999999999964</v>
          </cell>
          <cell r="U135">
            <v>0</v>
          </cell>
          <cell r="V135">
            <v>0</v>
          </cell>
          <cell r="Z135" t="str">
            <v>In</v>
          </cell>
        </row>
        <row r="136">
          <cell r="A136" t="str">
            <v>UR7</v>
          </cell>
          <cell r="B136" t="str">
            <v>CNA</v>
          </cell>
          <cell r="C136" t="str">
            <v>Certified Nurse Anesthetists</v>
          </cell>
          <cell r="D136" t="str">
            <v>UR7</v>
          </cell>
          <cell r="F136">
            <v>0</v>
          </cell>
          <cell r="G136">
            <v>0</v>
          </cell>
          <cell r="H136">
            <v>0</v>
          </cell>
          <cell r="I136">
            <v>0</v>
          </cell>
          <cell r="J136">
            <v>0</v>
          </cell>
          <cell r="L136">
            <v>0</v>
          </cell>
          <cell r="M136">
            <v>0</v>
          </cell>
          <cell r="N136">
            <v>0</v>
          </cell>
          <cell r="O136">
            <v>0</v>
          </cell>
          <cell r="P136">
            <v>0</v>
          </cell>
          <cell r="R136">
            <v>0</v>
          </cell>
          <cell r="S136">
            <v>0</v>
          </cell>
          <cell r="T136">
            <v>0</v>
          </cell>
          <cell r="U136">
            <v>0</v>
          </cell>
          <cell r="V136">
            <v>0</v>
          </cell>
          <cell r="Z136" t="str">
            <v>Out</v>
          </cell>
        </row>
        <row r="137">
          <cell r="A137" t="str">
            <v>UR8</v>
          </cell>
          <cell r="B137" t="str">
            <v>PSS</v>
          </cell>
          <cell r="C137" t="str">
            <v>Physician Support Services</v>
          </cell>
          <cell r="D137" t="str">
            <v>UR8</v>
          </cell>
          <cell r="F137">
            <v>0</v>
          </cell>
          <cell r="G137">
            <v>0</v>
          </cell>
          <cell r="H137">
            <v>0</v>
          </cell>
          <cell r="I137">
            <v>0</v>
          </cell>
          <cell r="J137">
            <v>0</v>
          </cell>
          <cell r="L137">
            <v>0</v>
          </cell>
          <cell r="M137">
            <v>0</v>
          </cell>
          <cell r="N137">
            <v>0</v>
          </cell>
          <cell r="O137">
            <v>0</v>
          </cell>
          <cell r="P137">
            <v>0</v>
          </cell>
          <cell r="R137">
            <v>0</v>
          </cell>
          <cell r="S137">
            <v>0</v>
          </cell>
          <cell r="T137">
            <v>0</v>
          </cell>
          <cell r="U137">
            <v>0</v>
          </cell>
          <cell r="V137">
            <v>0</v>
          </cell>
          <cell r="Z137" t="str">
            <v>Out</v>
          </cell>
        </row>
        <row r="138">
          <cell r="A138" t="str">
            <v>UR9</v>
          </cell>
          <cell r="B138" t="str">
            <v>TBA2</v>
          </cell>
          <cell r="C138" t="str">
            <v>TBD</v>
          </cell>
          <cell r="D138" t="str">
            <v>UR9</v>
          </cell>
          <cell r="F138">
            <v>597.20000000000005</v>
          </cell>
          <cell r="G138">
            <v>2197.4</v>
          </cell>
          <cell r="H138">
            <v>2794.6000000000004</v>
          </cell>
          <cell r="I138">
            <v>11.299999999999999</v>
          </cell>
          <cell r="J138">
            <v>52.849557522123902</v>
          </cell>
          <cell r="L138">
            <v>1613.4048400000001</v>
          </cell>
          <cell r="M138">
            <v>1841.7</v>
          </cell>
          <cell r="N138">
            <v>3455.10484</v>
          </cell>
          <cell r="O138">
            <v>15.7</v>
          </cell>
          <cell r="P138">
            <v>102.76463949044587</v>
          </cell>
          <cell r="R138">
            <v>-1016.2048400000001</v>
          </cell>
          <cell r="S138">
            <v>355.70000000000005</v>
          </cell>
          <cell r="T138">
            <v>-660.5048399999996</v>
          </cell>
          <cell r="U138">
            <v>-4.4000000000000004</v>
          </cell>
          <cell r="V138">
            <v>-49.915081968321971</v>
          </cell>
          <cell r="Z138" t="str">
            <v>In</v>
          </cell>
        </row>
        <row r="139">
          <cell r="A139" t="str">
            <v>UR10</v>
          </cell>
          <cell r="B139" t="str">
            <v>TBA3</v>
          </cell>
          <cell r="C139" t="str">
            <v>TBD</v>
          </cell>
          <cell r="D139" t="str">
            <v>UR10</v>
          </cell>
          <cell r="F139">
            <v>3511.8</v>
          </cell>
          <cell r="G139">
            <v>1051.3</v>
          </cell>
          <cell r="H139">
            <v>4563.1000000000004</v>
          </cell>
          <cell r="I139">
            <v>35</v>
          </cell>
          <cell r="J139">
            <v>100.33714285714287</v>
          </cell>
          <cell r="L139">
            <v>1677.2804999999998</v>
          </cell>
          <cell r="M139">
            <v>522.29999999999995</v>
          </cell>
          <cell r="N139">
            <v>2199.5805</v>
          </cell>
          <cell r="O139">
            <v>19.399999999999999</v>
          </cell>
          <cell r="P139">
            <v>86.457757731958765</v>
          </cell>
          <cell r="R139">
            <v>1834.5195000000003</v>
          </cell>
          <cell r="S139">
            <v>529</v>
          </cell>
          <cell r="T139">
            <v>2363.5195000000003</v>
          </cell>
          <cell r="U139">
            <v>15.600000000000001</v>
          </cell>
          <cell r="V139">
            <v>13.879385125184101</v>
          </cell>
          <cell r="Z139" t="str">
            <v>In</v>
          </cell>
        </row>
        <row r="140">
          <cell r="A140" t="str">
            <v>UR11</v>
          </cell>
          <cell r="B140" t="str">
            <v>TBA4</v>
          </cell>
          <cell r="C140" t="str">
            <v>TBD</v>
          </cell>
          <cell r="D140" t="str">
            <v>UR11</v>
          </cell>
          <cell r="F140">
            <v>0</v>
          </cell>
          <cell r="G140">
            <v>0</v>
          </cell>
          <cell r="H140">
            <v>0</v>
          </cell>
          <cell r="I140">
            <v>0</v>
          </cell>
          <cell r="J140">
            <v>0</v>
          </cell>
          <cell r="L140">
            <v>0</v>
          </cell>
          <cell r="M140">
            <v>0</v>
          </cell>
          <cell r="N140">
            <v>0</v>
          </cell>
          <cell r="O140">
            <v>0</v>
          </cell>
          <cell r="P140">
            <v>0</v>
          </cell>
          <cell r="R140">
            <v>0</v>
          </cell>
          <cell r="S140">
            <v>0</v>
          </cell>
          <cell r="T140">
            <v>0</v>
          </cell>
          <cell r="U140">
            <v>0</v>
          </cell>
          <cell r="V140">
            <v>0</v>
          </cell>
          <cell r="Z140" t="str">
            <v>Out</v>
          </cell>
        </row>
        <row r="141">
          <cell r="A141" t="str">
            <v>UR12</v>
          </cell>
          <cell r="B141" t="str">
            <v>TBA5</v>
          </cell>
          <cell r="C141" t="str">
            <v>TBD</v>
          </cell>
          <cell r="D141" t="str">
            <v>UR12</v>
          </cell>
          <cell r="F141">
            <v>0</v>
          </cell>
          <cell r="G141">
            <v>0</v>
          </cell>
          <cell r="H141">
            <v>0</v>
          </cell>
          <cell r="I141">
            <v>0</v>
          </cell>
          <cell r="J141">
            <v>0</v>
          </cell>
          <cell r="L141">
            <v>0</v>
          </cell>
          <cell r="M141">
            <v>0</v>
          </cell>
          <cell r="N141">
            <v>0</v>
          </cell>
          <cell r="O141">
            <v>0</v>
          </cell>
          <cell r="P141">
            <v>0</v>
          </cell>
          <cell r="R141">
            <v>0</v>
          </cell>
          <cell r="S141">
            <v>0</v>
          </cell>
          <cell r="T141">
            <v>0</v>
          </cell>
          <cell r="U141">
            <v>0</v>
          </cell>
          <cell r="V141">
            <v>0</v>
          </cell>
          <cell r="Z141" t="str">
            <v>Out</v>
          </cell>
        </row>
        <row r="142">
          <cell r="A142" t="str">
            <v>UR13</v>
          </cell>
          <cell r="B142" t="str">
            <v>TBA6</v>
          </cell>
          <cell r="C142" t="str">
            <v>TBD</v>
          </cell>
          <cell r="D142" t="str">
            <v>UR13</v>
          </cell>
          <cell r="F142">
            <v>0</v>
          </cell>
          <cell r="G142">
            <v>0</v>
          </cell>
          <cell r="H142">
            <v>0</v>
          </cell>
          <cell r="I142">
            <v>0</v>
          </cell>
          <cell r="J142">
            <v>0</v>
          </cell>
          <cell r="L142">
            <v>0</v>
          </cell>
          <cell r="M142">
            <v>0</v>
          </cell>
          <cell r="N142">
            <v>0</v>
          </cell>
          <cell r="O142">
            <v>0</v>
          </cell>
          <cell r="P142">
            <v>0</v>
          </cell>
          <cell r="R142">
            <v>0</v>
          </cell>
          <cell r="S142">
            <v>0</v>
          </cell>
          <cell r="T142">
            <v>0</v>
          </cell>
          <cell r="U142">
            <v>0</v>
          </cell>
          <cell r="V142">
            <v>0</v>
          </cell>
          <cell r="Z142" t="str">
            <v>Out</v>
          </cell>
        </row>
        <row r="143">
          <cell r="A143" t="str">
            <v>UR14</v>
          </cell>
          <cell r="B143" t="str">
            <v>TBA7</v>
          </cell>
          <cell r="C143" t="str">
            <v>TBD</v>
          </cell>
          <cell r="D143" t="str">
            <v>UR14</v>
          </cell>
          <cell r="F143">
            <v>0</v>
          </cell>
          <cell r="G143">
            <v>0</v>
          </cell>
          <cell r="H143">
            <v>0</v>
          </cell>
          <cell r="I143">
            <v>0</v>
          </cell>
          <cell r="J143">
            <v>0</v>
          </cell>
          <cell r="L143">
            <v>0</v>
          </cell>
          <cell r="M143">
            <v>0</v>
          </cell>
          <cell r="N143">
            <v>0</v>
          </cell>
          <cell r="O143">
            <v>0</v>
          </cell>
          <cell r="P143">
            <v>0</v>
          </cell>
          <cell r="R143">
            <v>0</v>
          </cell>
          <cell r="S143">
            <v>0</v>
          </cell>
          <cell r="T143">
            <v>0</v>
          </cell>
          <cell r="U143">
            <v>0</v>
          </cell>
          <cell r="V143">
            <v>0</v>
          </cell>
          <cell r="Z143" t="str">
            <v>Out</v>
          </cell>
        </row>
        <row r="144">
          <cell r="A144" t="str">
            <v>UR15</v>
          </cell>
          <cell r="B144" t="str">
            <v>TBA8</v>
          </cell>
          <cell r="C144" t="str">
            <v>TBD</v>
          </cell>
          <cell r="D144" t="str">
            <v>UR15</v>
          </cell>
          <cell r="F144">
            <v>0</v>
          </cell>
          <cell r="G144">
            <v>0</v>
          </cell>
          <cell r="H144">
            <v>0</v>
          </cell>
          <cell r="I144">
            <v>0</v>
          </cell>
          <cell r="J144">
            <v>0</v>
          </cell>
          <cell r="L144">
            <v>0</v>
          </cell>
          <cell r="M144">
            <v>0</v>
          </cell>
          <cell r="N144">
            <v>0</v>
          </cell>
          <cell r="O144">
            <v>0</v>
          </cell>
          <cell r="P144">
            <v>0</v>
          </cell>
          <cell r="R144">
            <v>0</v>
          </cell>
          <cell r="S144">
            <v>0</v>
          </cell>
          <cell r="T144">
            <v>0</v>
          </cell>
          <cell r="U144">
            <v>0</v>
          </cell>
          <cell r="V144">
            <v>0</v>
          </cell>
          <cell r="Z144" t="str">
            <v>Out</v>
          </cell>
        </row>
        <row r="145">
          <cell r="A145" t="str">
            <v>ZZ1</v>
          </cell>
          <cell r="B145" t="str">
            <v>GRT</v>
          </cell>
          <cell r="C145" t="str">
            <v>Grants</v>
          </cell>
          <cell r="D145" t="str">
            <v>ZZ1</v>
          </cell>
          <cell r="F145">
            <v>0</v>
          </cell>
          <cell r="G145">
            <v>0</v>
          </cell>
          <cell r="H145">
            <v>0</v>
          </cell>
          <cell r="I145">
            <v>0</v>
          </cell>
          <cell r="J145">
            <v>0</v>
          </cell>
          <cell r="L145">
            <v>0</v>
          </cell>
          <cell r="M145">
            <v>0</v>
          </cell>
          <cell r="N145">
            <v>0</v>
          </cell>
          <cell r="O145">
            <v>0</v>
          </cell>
          <cell r="P145">
            <v>0</v>
          </cell>
          <cell r="R145">
            <v>0</v>
          </cell>
          <cell r="S145">
            <v>0</v>
          </cell>
          <cell r="T145">
            <v>0</v>
          </cell>
          <cell r="U145">
            <v>0</v>
          </cell>
          <cell r="V145">
            <v>0</v>
          </cell>
          <cell r="Z145" t="str">
            <v>Out</v>
          </cell>
        </row>
        <row r="146">
          <cell r="A146" t="str">
            <v>ZZZ</v>
          </cell>
          <cell r="B146" t="str">
            <v>ADM</v>
          </cell>
          <cell r="C146" t="str">
            <v>Admission Services</v>
          </cell>
          <cell r="D146" t="str">
            <v>ZZZ</v>
          </cell>
          <cell r="F146">
            <v>0</v>
          </cell>
          <cell r="G146">
            <v>0</v>
          </cell>
          <cell r="H146">
            <v>0</v>
          </cell>
          <cell r="I146">
            <v>0</v>
          </cell>
          <cell r="J146">
            <v>0</v>
          </cell>
          <cell r="L146">
            <v>0</v>
          </cell>
          <cell r="M146">
            <v>0</v>
          </cell>
          <cell r="N146">
            <v>0</v>
          </cell>
          <cell r="O146">
            <v>0</v>
          </cell>
          <cell r="P146">
            <v>0</v>
          </cell>
          <cell r="R146">
            <v>0</v>
          </cell>
          <cell r="S146">
            <v>0</v>
          </cell>
          <cell r="T146">
            <v>0</v>
          </cell>
          <cell r="U146">
            <v>0</v>
          </cell>
          <cell r="V146">
            <v>0</v>
          </cell>
          <cell r="Z146" t="str">
            <v>Out</v>
          </cell>
        </row>
      </sheetData>
      <sheetData sheetId="103">
        <row r="10">
          <cell r="A10" t="str">
            <v>Depreciation</v>
          </cell>
          <cell r="C10">
            <v>123036.458</v>
          </cell>
          <cell r="E10">
            <v>6430</v>
          </cell>
          <cell r="G10">
            <v>129466.458</v>
          </cell>
          <cell r="J10">
            <v>0</v>
          </cell>
          <cell r="L10">
            <v>0</v>
          </cell>
          <cell r="N10">
            <v>0</v>
          </cell>
        </row>
        <row r="11">
          <cell r="A11" t="str">
            <v>Operating Leases</v>
          </cell>
          <cell r="C11">
            <v>12238.1</v>
          </cell>
          <cell r="E11">
            <v>0</v>
          </cell>
          <cell r="G11">
            <v>12238.1</v>
          </cell>
          <cell r="J11">
            <v>0</v>
          </cell>
          <cell r="L11">
            <v>0</v>
          </cell>
          <cell r="N11">
            <v>0</v>
          </cell>
        </row>
        <row r="12">
          <cell r="A12" t="str">
            <v>Interest</v>
          </cell>
          <cell r="C12">
            <v>18314.358</v>
          </cell>
          <cell r="E12">
            <v>0</v>
          </cell>
          <cell r="G12">
            <v>18314.358</v>
          </cell>
          <cell r="J12">
            <v>0</v>
          </cell>
          <cell r="L12">
            <v>0</v>
          </cell>
          <cell r="N12">
            <v>0</v>
          </cell>
        </row>
        <row r="16">
          <cell r="A16" t="str">
            <v>Depreciation</v>
          </cell>
          <cell r="C16">
            <v>5.7099886862023295E-2</v>
          </cell>
          <cell r="E16">
            <v>2.9840933207196992E-3</v>
          </cell>
          <cell r="G16">
            <v>6.0083980182742996E-2</v>
          </cell>
          <cell r="J16" t="e">
            <v>#REF!</v>
          </cell>
          <cell r="L16" t="e">
            <v>#REF!</v>
          </cell>
          <cell r="N16" t="e">
            <v>#REF!</v>
          </cell>
        </row>
        <row r="17">
          <cell r="A17" t="str">
            <v>Operating Leases</v>
          </cell>
          <cell r="C17">
            <v>5.6795695907153575E-3</v>
          </cell>
          <cell r="E17">
            <v>0</v>
          </cell>
          <cell r="G17">
            <v>5.6795695907153575E-3</v>
          </cell>
          <cell r="J17" t="e">
            <v>#REF!</v>
          </cell>
          <cell r="L17" t="e">
            <v>#REF!</v>
          </cell>
          <cell r="N17" t="e">
            <v>#REF!</v>
          </cell>
        </row>
        <row r="18">
          <cell r="A18" t="str">
            <v>Interest</v>
          </cell>
          <cell r="C18">
            <v>8.4994950825924391E-3</v>
          </cell>
          <cell r="E18">
            <v>0</v>
          </cell>
          <cell r="G18">
            <v>8.4994950825924391E-3</v>
          </cell>
          <cell r="J18" t="e">
            <v>#REF!</v>
          </cell>
          <cell r="L18" t="e">
            <v>#REF!</v>
          </cell>
          <cell r="N18" t="e">
            <v>#REF!</v>
          </cell>
        </row>
        <row r="23">
          <cell r="A23" t="str">
            <v>Depreciation</v>
          </cell>
          <cell r="J23">
            <v>676.6</v>
          </cell>
          <cell r="L23" t="e">
            <v>#NUM!</v>
          </cell>
          <cell r="N23" t="e">
            <v>#NUM!</v>
          </cell>
        </row>
        <row r="24">
          <cell r="A24" t="str">
            <v>Operating Leases</v>
          </cell>
          <cell r="J24">
            <v>0</v>
          </cell>
          <cell r="L24" t="e">
            <v>#NUM!</v>
          </cell>
          <cell r="N24" t="e">
            <v>#NUM!</v>
          </cell>
        </row>
        <row r="25">
          <cell r="A25" t="str">
            <v>Interest</v>
          </cell>
          <cell r="J25" t="e">
            <v>#NUM!</v>
          </cell>
          <cell r="L25" t="e">
            <v>#NUM!</v>
          </cell>
          <cell r="N25" t="e">
            <v>#NUM!</v>
          </cell>
        </row>
        <row r="29">
          <cell r="A29" t="str">
            <v>Depreciation</v>
          </cell>
          <cell r="J29" t="e">
            <v>#REF!</v>
          </cell>
          <cell r="L29" t="e">
            <v>#NUM!</v>
          </cell>
          <cell r="N29" t="e">
            <v>#NUM!</v>
          </cell>
        </row>
        <row r="30">
          <cell r="A30" t="str">
            <v>Operating Leases</v>
          </cell>
          <cell r="J30" t="e">
            <v>#REF!</v>
          </cell>
          <cell r="L30" t="e">
            <v>#NUM!</v>
          </cell>
          <cell r="N30" t="e">
            <v>#NUM!</v>
          </cell>
        </row>
        <row r="31">
          <cell r="A31" t="str">
            <v>Interest</v>
          </cell>
          <cell r="J31" t="e">
            <v>#NUM!</v>
          </cell>
          <cell r="L31" t="e">
            <v>#NUM!</v>
          </cell>
          <cell r="N31" t="e">
            <v>#NUM!</v>
          </cell>
        </row>
      </sheetData>
      <sheetData sheetId="104"/>
      <sheetData sheetId="105">
        <row r="9">
          <cell r="A9" t="str">
            <v>Data Processing</v>
          </cell>
          <cell r="C9">
            <v>57533.9</v>
          </cell>
          <cell r="H9" t="str">
            <v>In</v>
          </cell>
        </row>
        <row r="10">
          <cell r="A10" t="str">
            <v>Unassigned Expenses</v>
          </cell>
          <cell r="C10">
            <v>193572.36499999999</v>
          </cell>
          <cell r="H10" t="str">
            <v>In</v>
          </cell>
        </row>
        <row r="11">
          <cell r="A11" t="str">
            <v>Medical Staff Services</v>
          </cell>
          <cell r="C11">
            <v>0</v>
          </cell>
          <cell r="H11" t="str">
            <v>Out</v>
          </cell>
        </row>
        <row r="12">
          <cell r="A12" t="str">
            <v>Physician Support Services</v>
          </cell>
          <cell r="C12">
            <v>39020.09599999999</v>
          </cell>
          <cell r="H12" t="str">
            <v>In</v>
          </cell>
        </row>
        <row r="13">
          <cell r="A13" t="str">
            <v>Resident &amp; Intern Services - Eligible</v>
          </cell>
          <cell r="C13">
            <v>97753.667000000001</v>
          </cell>
          <cell r="H13" t="str">
            <v>In</v>
          </cell>
        </row>
        <row r="14">
          <cell r="A14" t="str">
            <v>Resident &amp; Intern Services - Ineligible</v>
          </cell>
          <cell r="C14">
            <v>10689.267</v>
          </cell>
          <cell r="H14" t="str">
            <v>In</v>
          </cell>
        </row>
        <row r="15">
          <cell r="A15" t="str">
            <v>General Service Centers</v>
          </cell>
          <cell r="C15">
            <v>363598.9</v>
          </cell>
          <cell r="H15" t="str">
            <v>In</v>
          </cell>
        </row>
        <row r="16">
          <cell r="A16" t="str">
            <v>Patient Care Centers</v>
          </cell>
          <cell r="C16">
            <v>1149410.6489999997</v>
          </cell>
          <cell r="H16" t="str">
            <v>In</v>
          </cell>
        </row>
        <row r="17">
          <cell r="A17" t="str">
            <v>Auxiliary Enterprises</v>
          </cell>
          <cell r="C17">
            <v>193650.6</v>
          </cell>
          <cell r="H17" t="str">
            <v>In</v>
          </cell>
        </row>
        <row r="18">
          <cell r="A18" t="str">
            <v>Other Institutional Programs</v>
          </cell>
          <cell r="C18">
            <v>8455.7000000000007</v>
          </cell>
          <cell r="H18" t="str">
            <v>In</v>
          </cell>
        </row>
        <row r="19">
          <cell r="A19" t="str">
            <v>Unregulated Services</v>
          </cell>
          <cell r="C19">
            <v>41073.399999999994</v>
          </cell>
          <cell r="H19" t="str">
            <v>In</v>
          </cell>
        </row>
        <row r="20">
          <cell r="A20" t="str">
            <v>Reconciliation Amount*</v>
          </cell>
          <cell r="C20">
            <v>0</v>
          </cell>
        </row>
        <row r="25">
          <cell r="A25" t="str">
            <v>Salaries &amp; Wages</v>
          </cell>
          <cell r="H25" t="str">
            <v>Out</v>
          </cell>
        </row>
        <row r="26">
          <cell r="A26" t="str">
            <v>Employee Benefits</v>
          </cell>
          <cell r="H26" t="str">
            <v>Out</v>
          </cell>
        </row>
        <row r="27">
          <cell r="A27" t="str">
            <v>Supplies</v>
          </cell>
          <cell r="H27" t="str">
            <v>Out</v>
          </cell>
        </row>
        <row r="28">
          <cell r="A28" t="str">
            <v>Services and Other</v>
          </cell>
          <cell r="H28" t="str">
            <v>Out</v>
          </cell>
        </row>
        <row r="29">
          <cell r="A29" t="str">
            <v>Depreciation and Amortization</v>
          </cell>
          <cell r="H29" t="str">
            <v>Out</v>
          </cell>
        </row>
        <row r="30">
          <cell r="A30" t="str">
            <v>Interest</v>
          </cell>
          <cell r="H30" t="str">
            <v>Out</v>
          </cell>
        </row>
        <row r="36">
          <cell r="H36" t="str">
            <v>Out</v>
          </cell>
        </row>
        <row r="37">
          <cell r="H37" t="str">
            <v>Out</v>
          </cell>
        </row>
        <row r="38">
          <cell r="H38" t="str">
            <v>Out</v>
          </cell>
        </row>
        <row r="39">
          <cell r="H39" t="str">
            <v>Out</v>
          </cell>
        </row>
      </sheetData>
      <sheetData sheetId="106"/>
      <sheetData sheetId="107"/>
      <sheetData sheetId="108"/>
      <sheetData sheetId="109"/>
      <sheetData sheetId="110">
        <row r="10">
          <cell r="A10" t="str">
            <v>C1</v>
          </cell>
          <cell r="B10" t="str">
            <v>DTY</v>
          </cell>
          <cell r="C10" t="str">
            <v>Dietary Services</v>
          </cell>
          <cell r="E10">
            <v>19976.263660000001</v>
          </cell>
          <cell r="F10">
            <v>226.69445999999999</v>
          </cell>
          <cell r="G10">
            <v>88.119769931739839</v>
          </cell>
          <cell r="J10">
            <v>16104.032319999998</v>
          </cell>
          <cell r="K10">
            <v>229.38165999999998</v>
          </cell>
          <cell r="L10">
            <v>70.206276822654431</v>
          </cell>
          <cell r="O10">
            <v>3872.2313400000021</v>
          </cell>
          <cell r="P10">
            <v>-2.68719999999999</v>
          </cell>
          <cell r="Q10">
            <v>17.913493109085408</v>
          </cell>
          <cell r="S10" t="str">
            <v>In</v>
          </cell>
        </row>
        <row r="11">
          <cell r="A11" t="str">
            <v>C2</v>
          </cell>
          <cell r="B11" t="str">
            <v>LL</v>
          </cell>
          <cell r="C11" t="str">
            <v>Laundry &amp; Linen</v>
          </cell>
          <cell r="E11">
            <v>4745.8550999999998</v>
          </cell>
          <cell r="F11">
            <v>25.777099999999997</v>
          </cell>
          <cell r="G11">
            <v>184.11128870198743</v>
          </cell>
          <cell r="J11">
            <v>6322.01865</v>
          </cell>
          <cell r="K11">
            <v>25.171020000000002</v>
          </cell>
          <cell r="L11">
            <v>251.16259293425531</v>
          </cell>
          <cell r="O11">
            <v>-1576.1635500000002</v>
          </cell>
          <cell r="P11">
            <v>0.60607999999999507</v>
          </cell>
          <cell r="Q11">
            <v>-67.051304232267881</v>
          </cell>
          <cell r="S11" t="str">
            <v>In</v>
          </cell>
        </row>
        <row r="12">
          <cell r="A12" t="str">
            <v>C3</v>
          </cell>
          <cell r="B12" t="str">
            <v>SSS</v>
          </cell>
          <cell r="C12" t="str">
            <v>Social Services</v>
          </cell>
          <cell r="E12">
            <v>9387.7453600000008</v>
          </cell>
          <cell r="F12">
            <v>77.663159999999991</v>
          </cell>
          <cell r="G12">
            <v>120.87771550887193</v>
          </cell>
          <cell r="J12">
            <v>8489.17814</v>
          </cell>
          <cell r="K12">
            <v>80.725679999999997</v>
          </cell>
          <cell r="L12">
            <v>105.16081301513967</v>
          </cell>
          <cell r="O12">
            <v>898.56722000000082</v>
          </cell>
          <cell r="P12">
            <v>-3.0625200000000063</v>
          </cell>
          <cell r="Q12">
            <v>15.716902493732263</v>
          </cell>
          <cell r="S12" t="str">
            <v>In</v>
          </cell>
        </row>
        <row r="13">
          <cell r="A13" t="str">
            <v>C4</v>
          </cell>
          <cell r="B13" t="str">
            <v>PUR</v>
          </cell>
          <cell r="C13" t="str">
            <v>Purchasing &amp; Stores</v>
          </cell>
          <cell r="E13">
            <v>10281.813320000001</v>
          </cell>
          <cell r="F13">
            <v>76.532420000000002</v>
          </cell>
          <cell r="G13">
            <v>134.34585395313516</v>
          </cell>
          <cell r="J13">
            <v>10568.68072</v>
          </cell>
          <cell r="K13">
            <v>80.184080000000009</v>
          </cell>
          <cell r="L13">
            <v>131.80522517686802</v>
          </cell>
          <cell r="O13">
            <v>-286.86739999999918</v>
          </cell>
          <cell r="P13">
            <v>-3.6516600000000068</v>
          </cell>
          <cell r="Q13">
            <v>2.5406287762671411</v>
          </cell>
          <cell r="S13" t="str">
            <v>In</v>
          </cell>
        </row>
        <row r="14">
          <cell r="A14" t="str">
            <v>C5</v>
          </cell>
          <cell r="B14" t="str">
            <v>POP</v>
          </cell>
          <cell r="C14" t="str">
            <v>Plant Operations</v>
          </cell>
          <cell r="E14">
            <v>55234.10871</v>
          </cell>
          <cell r="F14">
            <v>335.20846</v>
          </cell>
          <cell r="G14">
            <v>164.77540187977357</v>
          </cell>
          <cell r="J14">
            <v>63937.558440000001</v>
          </cell>
          <cell r="K14">
            <v>368.62194</v>
          </cell>
          <cell r="L14">
            <v>173.45022501916191</v>
          </cell>
          <cell r="O14">
            <v>-8703.4497300000003</v>
          </cell>
          <cell r="P14">
            <v>-33.413479999999993</v>
          </cell>
          <cell r="Q14">
            <v>-8.6748231393883373</v>
          </cell>
          <cell r="S14" t="str">
            <v>In</v>
          </cell>
        </row>
        <row r="15">
          <cell r="A15" t="str">
            <v>C6</v>
          </cell>
          <cell r="B15" t="str">
            <v>HKP</v>
          </cell>
          <cell r="C15" t="str">
            <v>Housekeeping</v>
          </cell>
          <cell r="E15">
            <v>31551.352720000003</v>
          </cell>
          <cell r="F15">
            <v>581.41742000000011</v>
          </cell>
          <cell r="G15">
            <v>54.266266600680794</v>
          </cell>
          <cell r="J15">
            <v>23370.32099</v>
          </cell>
          <cell r="K15">
            <v>501.66486000000009</v>
          </cell>
          <cell r="L15">
            <v>46.585525224947979</v>
          </cell>
          <cell r="O15">
            <v>8181.0317300000024</v>
          </cell>
          <cell r="P15">
            <v>79.752560000000017</v>
          </cell>
          <cell r="Q15">
            <v>7.6807413757328149</v>
          </cell>
          <cell r="S15" t="str">
            <v>In</v>
          </cell>
        </row>
        <row r="16">
          <cell r="A16" t="str">
            <v>C7</v>
          </cell>
          <cell r="B16" t="str">
            <v>CSS</v>
          </cell>
          <cell r="C16" t="str">
            <v>Central Services &amp; Supply</v>
          </cell>
          <cell r="E16">
            <v>5473.8410000000003</v>
          </cell>
          <cell r="F16">
            <v>69.282700000000006</v>
          </cell>
          <cell r="G16">
            <v>79.007327947669481</v>
          </cell>
          <cell r="J16">
            <v>4994.4845299999997</v>
          </cell>
          <cell r="K16">
            <v>68.455539999999999</v>
          </cell>
          <cell r="L16">
            <v>72.959537387331977</v>
          </cell>
          <cell r="O16">
            <v>479.35647000000063</v>
          </cell>
          <cell r="P16">
            <v>0.82716000000000633</v>
          </cell>
          <cell r="Q16">
            <v>6.0477905603375035</v>
          </cell>
          <cell r="S16" t="str">
            <v>In</v>
          </cell>
        </row>
        <row r="17">
          <cell r="A17" t="str">
            <v>C8</v>
          </cell>
          <cell r="B17" t="str">
            <v>PHM</v>
          </cell>
          <cell r="C17" t="str">
            <v>Pharmacy</v>
          </cell>
          <cell r="E17">
            <v>36869.967949999998</v>
          </cell>
          <cell r="F17">
            <v>303.47890000000001</v>
          </cell>
          <cell r="G17">
            <v>121.49104254035453</v>
          </cell>
          <cell r="J17">
            <v>38925.54767</v>
          </cell>
          <cell r="K17">
            <v>311.01643999999999</v>
          </cell>
          <cell r="L17">
            <v>125.15591674189314</v>
          </cell>
          <cell r="O17">
            <v>-2055.5797200000015</v>
          </cell>
          <cell r="P17">
            <v>-7.5375399999999786</v>
          </cell>
          <cell r="Q17">
            <v>-3.6648742015386091</v>
          </cell>
          <cell r="S17" t="str">
            <v>In</v>
          </cell>
        </row>
        <row r="18">
          <cell r="A18" t="str">
            <v>C9</v>
          </cell>
          <cell r="B18" t="str">
            <v>FIS</v>
          </cell>
          <cell r="C18" t="str">
            <v>General Accounting</v>
          </cell>
          <cell r="E18">
            <v>18677.5311</v>
          </cell>
          <cell r="F18">
            <v>0</v>
          </cell>
          <cell r="G18">
            <v>0</v>
          </cell>
          <cell r="J18">
            <v>13564.95176</v>
          </cell>
          <cell r="K18">
            <v>0</v>
          </cell>
          <cell r="L18">
            <v>0</v>
          </cell>
          <cell r="O18">
            <v>5112.5793400000002</v>
          </cell>
          <cell r="P18">
            <v>0</v>
          </cell>
          <cell r="Q18">
            <v>0</v>
          </cell>
          <cell r="S18" t="str">
            <v>In</v>
          </cell>
        </row>
        <row r="19">
          <cell r="A19" t="str">
            <v>C10</v>
          </cell>
          <cell r="B19" t="str">
            <v>PAC</v>
          </cell>
          <cell r="C19" t="str">
            <v>Patient Accounts</v>
          </cell>
          <cell r="E19">
            <v>37495.721610000001</v>
          </cell>
          <cell r="F19">
            <v>107.56316</v>
          </cell>
          <cell r="G19">
            <v>348.59260001286685</v>
          </cell>
          <cell r="J19">
            <v>34266.797839999999</v>
          </cell>
          <cell r="K19">
            <v>97.897580000000005</v>
          </cell>
          <cell r="L19">
            <v>350.02701639815814</v>
          </cell>
          <cell r="O19">
            <v>3228.9237700000012</v>
          </cell>
          <cell r="P19">
            <v>9.6655799999999914</v>
          </cell>
          <cell r="Q19">
            <v>-1.4344163852912857</v>
          </cell>
          <cell r="S19" t="str">
            <v>In</v>
          </cell>
        </row>
        <row r="20">
          <cell r="A20" t="str">
            <v>C11</v>
          </cell>
          <cell r="B20" t="str">
            <v>MGT</v>
          </cell>
          <cell r="C20" t="str">
            <v>Hospital Administration</v>
          </cell>
          <cell r="E20">
            <v>107979.96701000001</v>
          </cell>
          <cell r="F20">
            <v>196.00856000000002</v>
          </cell>
          <cell r="G20">
            <v>550.89413957227168</v>
          </cell>
          <cell r="J20">
            <v>74654.617829999988</v>
          </cell>
          <cell r="K20">
            <v>214.23157999999998</v>
          </cell>
          <cell r="L20">
            <v>348.47625093368583</v>
          </cell>
          <cell r="O20">
            <v>33325.349180000019</v>
          </cell>
          <cell r="P20">
            <v>-18.223019999999963</v>
          </cell>
          <cell r="Q20">
            <v>202.41788863858585</v>
          </cell>
          <cell r="S20" t="str">
            <v>In</v>
          </cell>
        </row>
        <row r="21">
          <cell r="A21" t="str">
            <v>C12</v>
          </cell>
          <cell r="B21" t="str">
            <v>MRD</v>
          </cell>
          <cell r="C21" t="str">
            <v>Medical Records</v>
          </cell>
          <cell r="E21">
            <v>14675.141679999999</v>
          </cell>
          <cell r="F21">
            <v>89.135779999999997</v>
          </cell>
          <cell r="G21">
            <v>164.63805757912255</v>
          </cell>
          <cell r="J21">
            <v>13952.87774</v>
          </cell>
          <cell r="K21">
            <v>102.39736000000001</v>
          </cell>
          <cell r="L21">
            <v>136.26208468655832</v>
          </cell>
          <cell r="O21">
            <v>722.26393999999891</v>
          </cell>
          <cell r="P21">
            <v>-13.261580000000009</v>
          </cell>
          <cell r="Q21">
            <v>28.375972892564221</v>
          </cell>
          <cell r="S21" t="str">
            <v>In</v>
          </cell>
        </row>
        <row r="22">
          <cell r="A22" t="str">
            <v>C13</v>
          </cell>
          <cell r="B22" t="str">
            <v>MSA</v>
          </cell>
          <cell r="C22" t="str">
            <v>Medical Staff Administration</v>
          </cell>
          <cell r="E22">
            <v>8639.0874100000001</v>
          </cell>
          <cell r="F22">
            <v>46.357559999999999</v>
          </cell>
          <cell r="G22">
            <v>186.35768168126191</v>
          </cell>
          <cell r="J22">
            <v>6612.8703200000009</v>
          </cell>
          <cell r="K22">
            <v>44.498239999999996</v>
          </cell>
          <cell r="L22">
            <v>148.60970501305223</v>
          </cell>
          <cell r="O22">
            <v>2026.2170899999992</v>
          </cell>
          <cell r="P22">
            <v>1.8593200000000039</v>
          </cell>
          <cell r="Q22">
            <v>37.747976668209674</v>
          </cell>
          <cell r="S22" t="str">
            <v>In</v>
          </cell>
        </row>
        <row r="23">
          <cell r="A23" t="str">
            <v>C14</v>
          </cell>
          <cell r="B23" t="str">
            <v>NAD</v>
          </cell>
          <cell r="C23" t="str">
            <v>Nursing Administration</v>
          </cell>
          <cell r="E23">
            <v>8016.671330000001</v>
          </cell>
          <cell r="F23">
            <v>48.184379999999997</v>
          </cell>
          <cell r="G23">
            <v>166.37489846294591</v>
          </cell>
          <cell r="J23">
            <v>11708.604660000001</v>
          </cell>
          <cell r="K23">
            <v>79.396479999999997</v>
          </cell>
          <cell r="L23">
            <v>147.47007247676473</v>
          </cell>
          <cell r="O23">
            <v>-3691.9333299999998</v>
          </cell>
          <cell r="P23">
            <v>-31.2121</v>
          </cell>
          <cell r="Q23">
            <v>18.90482598618118</v>
          </cell>
          <cell r="S23" t="str">
            <v>In</v>
          </cell>
        </row>
        <row r="24">
          <cell r="A24" t="str">
            <v>C15</v>
          </cell>
          <cell r="B24" t="str">
            <v>OAO</v>
          </cell>
          <cell r="C24" t="str">
            <v>Organ Acquisition Overhead</v>
          </cell>
          <cell r="E24">
            <v>646.5</v>
          </cell>
          <cell r="F24">
            <v>5.3</v>
          </cell>
          <cell r="G24">
            <v>121.98113207547171</v>
          </cell>
          <cell r="J24">
            <v>806.38149999999996</v>
          </cell>
          <cell r="K24">
            <v>6.1</v>
          </cell>
          <cell r="L24">
            <v>132.19368852459016</v>
          </cell>
          <cell r="O24">
            <v>-159.88149999999996</v>
          </cell>
          <cell r="P24">
            <v>-0.79999999999999982</v>
          </cell>
          <cell r="Q24">
            <v>-10.212556449118452</v>
          </cell>
          <cell r="S24" t="str">
            <v>In</v>
          </cell>
        </row>
        <row r="29">
          <cell r="A29" t="str">
            <v>D1</v>
          </cell>
          <cell r="B29" t="str">
            <v>MSG</v>
          </cell>
          <cell r="C29" t="str">
            <v>Med/Surg Acute</v>
          </cell>
          <cell r="E29">
            <v>143402.97258</v>
          </cell>
          <cell r="F29">
            <v>974.08118000000002</v>
          </cell>
          <cell r="G29">
            <v>147.218707767252</v>
          </cell>
          <cell r="J29">
            <v>134631.22802000001</v>
          </cell>
          <cell r="K29">
            <v>1080.8788</v>
          </cell>
          <cell r="L29">
            <v>124.55719181466046</v>
          </cell>
          <cell r="O29">
            <v>8771.7445599999919</v>
          </cell>
          <cell r="P29">
            <v>-106.79761999999994</v>
          </cell>
          <cell r="Q29">
            <v>22.661515952591543</v>
          </cell>
          <cell r="S29" t="str">
            <v>In</v>
          </cell>
        </row>
        <row r="30">
          <cell r="A30" t="str">
            <v>D2</v>
          </cell>
          <cell r="B30" t="str">
            <v>PED</v>
          </cell>
          <cell r="C30" t="str">
            <v>Pediatric Acute</v>
          </cell>
          <cell r="E30">
            <v>32421.018400000001</v>
          </cell>
          <cell r="F30">
            <v>228.41919999999999</v>
          </cell>
          <cell r="G30">
            <v>141.93648519914265</v>
          </cell>
          <cell r="J30">
            <v>18835.905020000002</v>
          </cell>
          <cell r="K30">
            <v>223.34433999999999</v>
          </cell>
          <cell r="L30">
            <v>84.335716857655768</v>
          </cell>
          <cell r="O30">
            <v>13585.113379999999</v>
          </cell>
          <cell r="P30">
            <v>5.074860000000001</v>
          </cell>
          <cell r="Q30">
            <v>57.600768341486884</v>
          </cell>
          <cell r="S30" t="str">
            <v>In</v>
          </cell>
        </row>
        <row r="31">
          <cell r="A31" t="str">
            <v>D3</v>
          </cell>
          <cell r="B31" t="str">
            <v>PSY</v>
          </cell>
          <cell r="C31" t="str">
            <v>Psychiatric Acute</v>
          </cell>
          <cell r="E31">
            <v>24096.997639999998</v>
          </cell>
          <cell r="F31">
            <v>183.35454000000001</v>
          </cell>
          <cell r="G31">
            <v>131.42296689244779</v>
          </cell>
          <cell r="J31">
            <v>23609.873399999997</v>
          </cell>
          <cell r="K31">
            <v>191.56171999999998</v>
          </cell>
          <cell r="L31">
            <v>123.24943313309151</v>
          </cell>
          <cell r="O31">
            <v>487.12424000000101</v>
          </cell>
          <cell r="P31">
            <v>-8.2071799999999655</v>
          </cell>
          <cell r="Q31">
            <v>8.1735337593562747</v>
          </cell>
          <cell r="S31" t="str">
            <v>In</v>
          </cell>
        </row>
        <row r="32">
          <cell r="A32" t="str">
            <v>D4</v>
          </cell>
          <cell r="B32" t="str">
            <v>OBS</v>
          </cell>
          <cell r="C32" t="str">
            <v>Obstetrics Acute</v>
          </cell>
          <cell r="E32">
            <v>4258.9848000000002</v>
          </cell>
          <cell r="F32">
            <v>42.531300000000009</v>
          </cell>
          <cell r="G32">
            <v>100.13765861847625</v>
          </cell>
          <cell r="J32">
            <v>5276.9374499999994</v>
          </cell>
          <cell r="K32">
            <v>47.597580000000001</v>
          </cell>
          <cell r="L32">
            <v>110.86566690995633</v>
          </cell>
          <cell r="O32">
            <v>-1017.9526499999993</v>
          </cell>
          <cell r="P32">
            <v>-5.0662799999999919</v>
          </cell>
          <cell r="Q32">
            <v>-10.72800829148008</v>
          </cell>
          <cell r="S32" t="str">
            <v>In</v>
          </cell>
        </row>
        <row r="33">
          <cell r="A33" t="str">
            <v>D5</v>
          </cell>
          <cell r="B33" t="str">
            <v>DEF</v>
          </cell>
          <cell r="C33" t="str">
            <v>Definitive Observation</v>
          </cell>
          <cell r="E33">
            <v>0</v>
          </cell>
          <cell r="F33">
            <v>0</v>
          </cell>
          <cell r="G33">
            <v>0</v>
          </cell>
          <cell r="J33">
            <v>0</v>
          </cell>
          <cell r="K33">
            <v>0</v>
          </cell>
          <cell r="L33">
            <v>0</v>
          </cell>
          <cell r="O33">
            <v>0</v>
          </cell>
          <cell r="P33">
            <v>0</v>
          </cell>
          <cell r="Q33">
            <v>0</v>
          </cell>
          <cell r="S33" t="str">
            <v>Out</v>
          </cell>
        </row>
        <row r="34">
          <cell r="A34" t="str">
            <v>D6</v>
          </cell>
          <cell r="B34" t="str">
            <v>MIS</v>
          </cell>
          <cell r="C34" t="str">
            <v>Med/Surg Intensive Care</v>
          </cell>
          <cell r="E34">
            <v>51332.896430000001</v>
          </cell>
          <cell r="F34">
            <v>386.69457999999997</v>
          </cell>
          <cell r="G34">
            <v>132.74790774155667</v>
          </cell>
          <cell r="J34">
            <v>49085.706219999993</v>
          </cell>
          <cell r="K34">
            <v>450.04496000000006</v>
          </cell>
          <cell r="L34">
            <v>109.06845000552831</v>
          </cell>
          <cell r="O34">
            <v>2247.1902100000079</v>
          </cell>
          <cell r="P34">
            <v>-63.350380000000087</v>
          </cell>
          <cell r="Q34">
            <v>23.679457736028368</v>
          </cell>
          <cell r="S34" t="str">
            <v>In</v>
          </cell>
        </row>
        <row r="35">
          <cell r="A35" t="str">
            <v>D7</v>
          </cell>
          <cell r="B35" t="str">
            <v>CCU</v>
          </cell>
          <cell r="C35" t="str">
            <v>Coronary Care</v>
          </cell>
          <cell r="E35">
            <v>0</v>
          </cell>
          <cell r="F35">
            <v>0</v>
          </cell>
          <cell r="G35">
            <v>0</v>
          </cell>
          <cell r="J35">
            <v>0</v>
          </cell>
          <cell r="K35">
            <v>0</v>
          </cell>
          <cell r="L35">
            <v>0</v>
          </cell>
          <cell r="O35">
            <v>0</v>
          </cell>
          <cell r="P35">
            <v>0</v>
          </cell>
          <cell r="Q35">
            <v>0</v>
          </cell>
          <cell r="S35" t="str">
            <v>Out</v>
          </cell>
        </row>
        <row r="36">
          <cell r="A36" t="str">
            <v>D8</v>
          </cell>
          <cell r="B36" t="str">
            <v>PIC</v>
          </cell>
          <cell r="C36" t="str">
            <v>Pediatric Intensive Care</v>
          </cell>
          <cell r="E36">
            <v>16967.28858</v>
          </cell>
          <cell r="F36">
            <v>127.89838</v>
          </cell>
          <cell r="G36">
            <v>132.66226343132729</v>
          </cell>
          <cell r="J36">
            <v>17660.03514</v>
          </cell>
          <cell r="K36">
            <v>136.79494</v>
          </cell>
          <cell r="L36">
            <v>129.09859926105455</v>
          </cell>
          <cell r="O36">
            <v>-692.74655999999959</v>
          </cell>
          <cell r="P36">
            <v>-8.8965599999999938</v>
          </cell>
          <cell r="Q36">
            <v>3.5636641702727445</v>
          </cell>
          <cell r="S36" t="str">
            <v>In</v>
          </cell>
        </row>
        <row r="37">
          <cell r="A37" t="str">
            <v>D9</v>
          </cell>
          <cell r="B37" t="str">
            <v>NEO</v>
          </cell>
          <cell r="C37" t="str">
            <v>Neonatal Intensive Care</v>
          </cell>
          <cell r="E37">
            <v>17969.555609999999</v>
          </cell>
          <cell r="F37">
            <v>107.94866</v>
          </cell>
          <cell r="G37">
            <v>166.46390617539856</v>
          </cell>
          <cell r="J37">
            <v>20388.798209999997</v>
          </cell>
          <cell r="K37">
            <v>123.8372</v>
          </cell>
          <cell r="L37">
            <v>164.64195096465357</v>
          </cell>
          <cell r="O37">
            <v>-2419.2425999999978</v>
          </cell>
          <cell r="P37">
            <v>-15.888539999999992</v>
          </cell>
          <cell r="Q37">
            <v>1.8219552107449886</v>
          </cell>
          <cell r="S37" t="str">
            <v>In</v>
          </cell>
        </row>
        <row r="38">
          <cell r="A38" t="str">
            <v>D10</v>
          </cell>
          <cell r="B38" t="str">
            <v>BUR</v>
          </cell>
          <cell r="C38" t="str">
            <v>Burn Care</v>
          </cell>
          <cell r="E38">
            <v>0</v>
          </cell>
          <cell r="F38">
            <v>0</v>
          </cell>
          <cell r="G38">
            <v>0</v>
          </cell>
          <cell r="J38">
            <v>0</v>
          </cell>
          <cell r="K38">
            <v>0</v>
          </cell>
          <cell r="L38">
            <v>0</v>
          </cell>
          <cell r="O38">
            <v>0</v>
          </cell>
          <cell r="P38">
            <v>0</v>
          </cell>
          <cell r="Q38">
            <v>0</v>
          </cell>
          <cell r="S38" t="str">
            <v>Out</v>
          </cell>
        </row>
        <row r="39">
          <cell r="A39" t="str">
            <v>D12</v>
          </cell>
          <cell r="B39" t="str">
            <v>TRM</v>
          </cell>
          <cell r="C39" t="str">
            <v>Shock Trauma</v>
          </cell>
          <cell r="E39">
            <v>0</v>
          </cell>
          <cell r="F39">
            <v>0</v>
          </cell>
          <cell r="G39">
            <v>0</v>
          </cell>
          <cell r="J39">
            <v>0</v>
          </cell>
          <cell r="K39">
            <v>0</v>
          </cell>
          <cell r="L39">
            <v>0</v>
          </cell>
          <cell r="O39">
            <v>0</v>
          </cell>
          <cell r="P39">
            <v>0</v>
          </cell>
          <cell r="Q39">
            <v>0</v>
          </cell>
          <cell r="S39" t="str">
            <v>Out</v>
          </cell>
        </row>
        <row r="40">
          <cell r="A40" t="str">
            <v>D13</v>
          </cell>
          <cell r="B40" t="str">
            <v>ONC</v>
          </cell>
          <cell r="C40" t="str">
            <v>Oncology</v>
          </cell>
          <cell r="E40">
            <v>37961.351369999997</v>
          </cell>
          <cell r="F40">
            <v>255.25162</v>
          </cell>
          <cell r="G40">
            <v>148.72129457983459</v>
          </cell>
          <cell r="J40">
            <v>37892.093229999999</v>
          </cell>
          <cell r="K40">
            <v>295.11564000000004</v>
          </cell>
          <cell r="L40">
            <v>128.39744186380631</v>
          </cell>
          <cell r="O40">
            <v>69.258139999998093</v>
          </cell>
          <cell r="P40">
            <v>-39.864020000000039</v>
          </cell>
          <cell r="Q40">
            <v>20.323852716028284</v>
          </cell>
          <cell r="S40" t="str">
            <v>In</v>
          </cell>
        </row>
        <row r="41">
          <cell r="A41" t="str">
            <v>D14</v>
          </cell>
          <cell r="B41" t="str">
            <v>NUR</v>
          </cell>
          <cell r="C41" t="str">
            <v>Newborn Nursery</v>
          </cell>
          <cell r="E41">
            <v>1689.45236</v>
          </cell>
          <cell r="F41">
            <v>10.87196</v>
          </cell>
          <cell r="G41">
            <v>155.39538040978812</v>
          </cell>
          <cell r="J41">
            <v>1343.70641</v>
          </cell>
          <cell r="K41">
            <v>11.36248</v>
          </cell>
          <cell r="L41">
            <v>118.25819803423197</v>
          </cell>
          <cell r="O41">
            <v>345.74594999999999</v>
          </cell>
          <cell r="P41">
            <v>-0.49052000000000007</v>
          </cell>
          <cell r="Q41">
            <v>37.137182375556151</v>
          </cell>
          <cell r="S41" t="str">
            <v>In</v>
          </cell>
        </row>
        <row r="42">
          <cell r="A42" t="str">
            <v>D15</v>
          </cell>
          <cell r="B42" t="str">
            <v>PRE</v>
          </cell>
          <cell r="C42" t="str">
            <v>Premature Nursery</v>
          </cell>
          <cell r="E42">
            <v>0</v>
          </cell>
          <cell r="F42">
            <v>0</v>
          </cell>
          <cell r="G42">
            <v>0</v>
          </cell>
          <cell r="J42">
            <v>0</v>
          </cell>
          <cell r="K42">
            <v>0</v>
          </cell>
          <cell r="L42">
            <v>0</v>
          </cell>
          <cell r="O42">
            <v>0</v>
          </cell>
          <cell r="P42">
            <v>0</v>
          </cell>
          <cell r="Q42">
            <v>0</v>
          </cell>
          <cell r="S42" t="str">
            <v>Out</v>
          </cell>
        </row>
        <row r="43">
          <cell r="A43" t="str">
            <v>ZZZ</v>
          </cell>
          <cell r="B43" t="str">
            <v>ADM</v>
          </cell>
          <cell r="C43" t="str">
            <v>Admission Services</v>
          </cell>
          <cell r="E43">
            <v>0</v>
          </cell>
          <cell r="F43">
            <v>0</v>
          </cell>
          <cell r="G43">
            <v>0</v>
          </cell>
          <cell r="J43">
            <v>0</v>
          </cell>
          <cell r="K43">
            <v>0</v>
          </cell>
          <cell r="L43">
            <v>0</v>
          </cell>
          <cell r="O43">
            <v>0</v>
          </cell>
          <cell r="P43">
            <v>0</v>
          </cell>
          <cell r="Q43">
            <v>0</v>
          </cell>
          <cell r="S43" t="str">
            <v>Out</v>
          </cell>
        </row>
        <row r="44">
          <cell r="A44" t="str">
            <v>D17</v>
          </cell>
          <cell r="B44" t="str">
            <v>CRH</v>
          </cell>
          <cell r="C44" t="str">
            <v>Chronic Care</v>
          </cell>
          <cell r="E44">
            <v>0</v>
          </cell>
          <cell r="F44">
            <v>0</v>
          </cell>
          <cell r="G44">
            <v>0</v>
          </cell>
          <cell r="J44">
            <v>0</v>
          </cell>
          <cell r="K44">
            <v>0</v>
          </cell>
          <cell r="L44">
            <v>0</v>
          </cell>
          <cell r="O44">
            <v>0</v>
          </cell>
          <cell r="P44">
            <v>0</v>
          </cell>
          <cell r="Q44">
            <v>0</v>
          </cell>
          <cell r="S44" t="str">
            <v>Out</v>
          </cell>
        </row>
        <row r="45">
          <cell r="A45" t="str">
            <v>D18</v>
          </cell>
          <cell r="B45" t="str">
            <v>EMG</v>
          </cell>
          <cell r="C45" t="str">
            <v>Emergency Services</v>
          </cell>
          <cell r="E45">
            <v>40138.551500000001</v>
          </cell>
          <cell r="F45">
            <v>319.28929999999997</v>
          </cell>
          <cell r="G45">
            <v>125.71217231520131</v>
          </cell>
          <cell r="J45">
            <v>38170.592599999996</v>
          </cell>
          <cell r="K45">
            <v>357.31229999999999</v>
          </cell>
          <cell r="L45">
            <v>106.82697628936927</v>
          </cell>
          <cell r="O45">
            <v>1967.9589000000051</v>
          </cell>
          <cell r="P45">
            <v>-38.023000000000025</v>
          </cell>
          <cell r="Q45">
            <v>18.885196025832045</v>
          </cell>
          <cell r="S45" t="str">
            <v>In</v>
          </cell>
        </row>
        <row r="46">
          <cell r="A46" t="str">
            <v>D19</v>
          </cell>
          <cell r="B46" t="str">
            <v>CL</v>
          </cell>
          <cell r="C46" t="str">
            <v>Clinical Services</v>
          </cell>
          <cell r="E46">
            <v>43860.423750000002</v>
          </cell>
          <cell r="F46">
            <v>244.20420000000001</v>
          </cell>
          <cell r="G46">
            <v>179.60552582633713</v>
          </cell>
          <cell r="J46">
            <v>40500.80848</v>
          </cell>
          <cell r="K46">
            <v>244.50474</v>
          </cell>
          <cell r="L46">
            <v>165.64426718271392</v>
          </cell>
          <cell r="O46">
            <v>3359.6152700000021</v>
          </cell>
          <cell r="P46">
            <v>-0.30053999999998382</v>
          </cell>
          <cell r="Q46">
            <v>13.961258643623211</v>
          </cell>
          <cell r="S46" t="str">
            <v>In</v>
          </cell>
        </row>
        <row r="47">
          <cell r="A47" t="str">
            <v>D20</v>
          </cell>
          <cell r="B47" t="str">
            <v>PDC</v>
          </cell>
          <cell r="C47" t="str">
            <v>Psych. Day &amp; Night Care</v>
          </cell>
          <cell r="E47">
            <v>4170.1091299999998</v>
          </cell>
          <cell r="F47">
            <v>32.782380000000003</v>
          </cell>
          <cell r="G47">
            <v>127.20580781505184</v>
          </cell>
          <cell r="J47">
            <v>3456.1498599999995</v>
          </cell>
          <cell r="K47">
            <v>28.261160000000004</v>
          </cell>
          <cell r="L47">
            <v>122.29327670909471</v>
          </cell>
          <cell r="O47">
            <v>713.95927000000029</v>
          </cell>
          <cell r="P47">
            <v>4.5212199999999996</v>
          </cell>
          <cell r="Q47">
            <v>4.9125311059571288</v>
          </cell>
          <cell r="S47" t="str">
            <v>In</v>
          </cell>
        </row>
        <row r="48">
          <cell r="A48" t="str">
            <v>D22</v>
          </cell>
          <cell r="B48" t="str">
            <v>SDS</v>
          </cell>
          <cell r="C48" t="str">
            <v>Same Day Surgery</v>
          </cell>
          <cell r="E48">
            <v>26196.888720000003</v>
          </cell>
          <cell r="F48">
            <v>209.58232000000001</v>
          </cell>
          <cell r="G48">
            <v>124.99569963725949</v>
          </cell>
          <cell r="J48">
            <v>11294.668220000001</v>
          </cell>
          <cell r="K48">
            <v>223.95275999999998</v>
          </cell>
          <cell r="L48">
            <v>50.433261996860416</v>
          </cell>
          <cell r="O48">
            <v>14902.220500000001</v>
          </cell>
          <cell r="P48">
            <v>-14.370439999999974</v>
          </cell>
          <cell r="Q48">
            <v>74.562437640399082</v>
          </cell>
          <cell r="S48" t="str">
            <v>In</v>
          </cell>
        </row>
        <row r="49">
          <cell r="A49" t="str">
            <v>D23</v>
          </cell>
          <cell r="B49" t="str">
            <v>DEL</v>
          </cell>
          <cell r="C49" t="str">
            <v>Labor &amp; Delivery Services</v>
          </cell>
          <cell r="E49">
            <v>16565.404429999999</v>
          </cell>
          <cell r="F49">
            <v>97.97278</v>
          </cell>
          <cell r="G49">
            <v>169.08170238713242</v>
          </cell>
          <cell r="J49">
            <v>10773.839239999999</v>
          </cell>
          <cell r="K49">
            <v>90.090280000000007</v>
          </cell>
          <cell r="L49">
            <v>119.58936346962179</v>
          </cell>
          <cell r="O49">
            <v>5791.5651899999993</v>
          </cell>
          <cell r="P49">
            <v>7.8824999999999932</v>
          </cell>
          <cell r="Q49">
            <v>49.492338917510637</v>
          </cell>
          <cell r="S49" t="str">
            <v>In</v>
          </cell>
        </row>
        <row r="50">
          <cell r="A50" t="str">
            <v>D24</v>
          </cell>
          <cell r="B50" t="str">
            <v>OR</v>
          </cell>
          <cell r="C50" t="str">
            <v>Operating Room</v>
          </cell>
          <cell r="E50">
            <v>59951.116210000007</v>
          </cell>
          <cell r="F50">
            <v>488.07755999999995</v>
          </cell>
          <cell r="G50">
            <v>122.83112587679715</v>
          </cell>
          <cell r="J50">
            <v>71627.234920000003</v>
          </cell>
          <cell r="K50">
            <v>499.08105999999998</v>
          </cell>
          <cell r="L50">
            <v>143.51823914135312</v>
          </cell>
          <cell r="O50">
            <v>-11676.118709999995</v>
          </cell>
          <cell r="P50">
            <v>-11.003500000000031</v>
          </cell>
          <cell r="Q50">
            <v>-20.687113264555975</v>
          </cell>
          <cell r="S50" t="str">
            <v>In</v>
          </cell>
        </row>
        <row r="51">
          <cell r="A51" t="str">
            <v>D24a</v>
          </cell>
          <cell r="B51" t="str">
            <v>ORC</v>
          </cell>
          <cell r="C51" t="str">
            <v>Operating Room Clinic</v>
          </cell>
          <cell r="E51">
            <v>3245.72127</v>
          </cell>
          <cell r="F51">
            <v>16.252520000000001</v>
          </cell>
          <cell r="G51">
            <v>199.70572378929543</v>
          </cell>
          <cell r="J51">
            <v>3419.0111399999996</v>
          </cell>
          <cell r="K51">
            <v>16.870799999999999</v>
          </cell>
          <cell r="L51">
            <v>202.65850700618819</v>
          </cell>
          <cell r="O51">
            <v>-173.28986999999961</v>
          </cell>
          <cell r="P51">
            <v>-0.61827999999999861</v>
          </cell>
          <cell r="Q51">
            <v>-2.9527832168927546</v>
          </cell>
          <cell r="S51" t="str">
            <v>In</v>
          </cell>
        </row>
        <row r="52">
          <cell r="A52" t="str">
            <v>D25</v>
          </cell>
          <cell r="B52" t="str">
            <v>ANS</v>
          </cell>
          <cell r="C52" t="str">
            <v>Anesthesiology</v>
          </cell>
          <cell r="E52">
            <v>19331.277300000002</v>
          </cell>
          <cell r="F52">
            <v>59.894199999999998</v>
          </cell>
          <cell r="G52">
            <v>322.75708332359397</v>
          </cell>
          <cell r="J52">
            <v>14413.46967</v>
          </cell>
          <cell r="K52">
            <v>56.951820000000005</v>
          </cell>
          <cell r="L52">
            <v>253.08180967702171</v>
          </cell>
          <cell r="O52">
            <v>4917.8076300000012</v>
          </cell>
          <cell r="P52">
            <v>2.9423799999999929</v>
          </cell>
          <cell r="Q52">
            <v>69.675273646572265</v>
          </cell>
          <cell r="S52" t="str">
            <v>In</v>
          </cell>
        </row>
        <row r="53">
          <cell r="A53" t="str">
            <v>D28</v>
          </cell>
          <cell r="B53" t="str">
            <v>LAB</v>
          </cell>
          <cell r="C53" t="str">
            <v>Laboratory Services</v>
          </cell>
          <cell r="E53">
            <v>90968.259809999989</v>
          </cell>
          <cell r="F53">
            <v>465.20805999999999</v>
          </cell>
          <cell r="G53">
            <v>195.54317225286249</v>
          </cell>
          <cell r="J53">
            <v>79312.427460000006</v>
          </cell>
          <cell r="K53">
            <v>494.84790000000004</v>
          </cell>
          <cell r="L53">
            <v>160.27637474060211</v>
          </cell>
          <cell r="O53">
            <v>11655.832349999982</v>
          </cell>
          <cell r="P53">
            <v>-29.639840000000049</v>
          </cell>
          <cell r="Q53">
            <v>35.266797512260382</v>
          </cell>
          <cell r="S53" t="str">
            <v>In</v>
          </cell>
        </row>
        <row r="54">
          <cell r="A54" t="str">
            <v>D30</v>
          </cell>
          <cell r="B54" t="str">
            <v>EKG</v>
          </cell>
          <cell r="C54" t="str">
            <v>Electrocardiography</v>
          </cell>
          <cell r="E54">
            <v>4172.8946500000002</v>
          </cell>
          <cell r="F54">
            <v>33.574199999999998</v>
          </cell>
          <cell r="G54">
            <v>124.28872914321117</v>
          </cell>
          <cell r="J54">
            <v>4496.2974000000004</v>
          </cell>
          <cell r="K54">
            <v>42.037439999999997</v>
          </cell>
          <cell r="L54">
            <v>106.95935337641875</v>
          </cell>
          <cell r="O54">
            <v>-323.4027500000002</v>
          </cell>
          <cell r="P54">
            <v>-8.463239999999999</v>
          </cell>
          <cell r="Q54">
            <v>17.329375766792424</v>
          </cell>
          <cell r="S54" t="str">
            <v>In</v>
          </cell>
        </row>
        <row r="55">
          <cell r="A55" t="str">
            <v>D31</v>
          </cell>
          <cell r="B55" t="str">
            <v>IRC</v>
          </cell>
          <cell r="C55" t="str">
            <v>Invasive Radiology / Cardiovascular</v>
          </cell>
          <cell r="E55">
            <v>19094.90322</v>
          </cell>
          <cell r="F55">
            <v>106.51931999999999</v>
          </cell>
          <cell r="G55">
            <v>179.26234621099724</v>
          </cell>
          <cell r="J55">
            <v>20561.407739999999</v>
          </cell>
          <cell r="K55">
            <v>120.31077999999999</v>
          </cell>
          <cell r="L55">
            <v>170.90245562367727</v>
          </cell>
          <cell r="O55">
            <v>-1466.5045199999986</v>
          </cell>
          <cell r="P55">
            <v>-13.791460000000001</v>
          </cell>
          <cell r="Q55">
            <v>8.3598905873199669</v>
          </cell>
          <cell r="S55" t="str">
            <v>In</v>
          </cell>
        </row>
        <row r="56">
          <cell r="A56" t="str">
            <v>D32</v>
          </cell>
          <cell r="B56" t="str">
            <v>RAD</v>
          </cell>
          <cell r="C56" t="str">
            <v>Radiology-Diagnostic</v>
          </cell>
          <cell r="E56">
            <v>28535.94384</v>
          </cell>
          <cell r="F56">
            <v>234.75013999999999</v>
          </cell>
          <cell r="G56">
            <v>121.55879370295584</v>
          </cell>
          <cell r="J56">
            <v>25708.067299999999</v>
          </cell>
          <cell r="K56">
            <v>252.12244000000001</v>
          </cell>
          <cell r="L56">
            <v>101.96659726123545</v>
          </cell>
          <cell r="O56">
            <v>2827.8765400000011</v>
          </cell>
          <cell r="P56">
            <v>-17.372300000000024</v>
          </cell>
          <cell r="Q56">
            <v>19.59219644172039</v>
          </cell>
          <cell r="S56" t="str">
            <v>In</v>
          </cell>
        </row>
        <row r="57">
          <cell r="A57" t="str">
            <v>D33</v>
          </cell>
          <cell r="B57" t="str">
            <v>CAT</v>
          </cell>
          <cell r="C57" t="str">
            <v>CT Scanner</v>
          </cell>
          <cell r="E57">
            <v>14777.116669999999</v>
          </cell>
          <cell r="F57">
            <v>53.035220000000002</v>
          </cell>
          <cell r="G57">
            <v>278.62836564079493</v>
          </cell>
          <cell r="J57">
            <v>14176.642260000001</v>
          </cell>
          <cell r="K57">
            <v>58.469699999999996</v>
          </cell>
          <cell r="L57">
            <v>242.46134767238419</v>
          </cell>
          <cell r="O57">
            <v>600.4744099999989</v>
          </cell>
          <cell r="P57">
            <v>-5.4344799999999935</v>
          </cell>
          <cell r="Q57">
            <v>36.167017968410732</v>
          </cell>
          <cell r="S57" t="str">
            <v>In</v>
          </cell>
        </row>
        <row r="58">
          <cell r="A58" t="str">
            <v>D34</v>
          </cell>
          <cell r="B58" t="str">
            <v>RAT</v>
          </cell>
          <cell r="C58" t="str">
            <v>Radiology-Therapeutic</v>
          </cell>
          <cell r="E58">
            <v>14448.764749999998</v>
          </cell>
          <cell r="F58">
            <v>55.554099999999998</v>
          </cell>
          <cell r="G58">
            <v>260.08457971598853</v>
          </cell>
          <cell r="J58">
            <v>14130.922979999999</v>
          </cell>
          <cell r="K58">
            <v>60.474879999999999</v>
          </cell>
          <cell r="L58">
            <v>233.66599454186598</v>
          </cell>
          <cell r="O58">
            <v>317.84176999999909</v>
          </cell>
          <cell r="P58">
            <v>-4.9207800000000006</v>
          </cell>
          <cell r="Q58">
            <v>26.418585174122541</v>
          </cell>
          <cell r="S58" t="str">
            <v>In</v>
          </cell>
        </row>
        <row r="59">
          <cell r="A59" t="str">
            <v>D35</v>
          </cell>
          <cell r="B59" t="str">
            <v>NUC</v>
          </cell>
          <cell r="C59" t="str">
            <v>Nuclear Medicine</v>
          </cell>
          <cell r="E59">
            <v>10720.75085</v>
          </cell>
          <cell r="F59">
            <v>16.028500000000001</v>
          </cell>
          <cell r="G59">
            <v>668.85552921358828</v>
          </cell>
          <cell r="J59">
            <v>8616.9919100000006</v>
          </cell>
          <cell r="K59">
            <v>20.584960000000002</v>
          </cell>
          <cell r="L59">
            <v>418.60620132368484</v>
          </cell>
          <cell r="O59">
            <v>2103.7589399999997</v>
          </cell>
          <cell r="P59">
            <v>-4.5564600000000013</v>
          </cell>
          <cell r="Q59">
            <v>250.24932788990344</v>
          </cell>
          <cell r="S59" t="str">
            <v>In</v>
          </cell>
        </row>
        <row r="60">
          <cell r="A60" t="str">
            <v>D36</v>
          </cell>
          <cell r="B60" t="str">
            <v>RES</v>
          </cell>
          <cell r="C60" t="str">
            <v>Respiratory Therapy</v>
          </cell>
          <cell r="E60">
            <v>22812.234650000002</v>
          </cell>
          <cell r="F60">
            <v>138.79949999999999</v>
          </cell>
          <cell r="G60">
            <v>164.35386762920618</v>
          </cell>
          <cell r="J60">
            <v>19478.07418</v>
          </cell>
          <cell r="K60">
            <v>147.30742000000001</v>
          </cell>
          <cell r="L60">
            <v>132.22737985635754</v>
          </cell>
          <cell r="O60">
            <v>3334.1604700000025</v>
          </cell>
          <cell r="P60">
            <v>-8.5079200000000128</v>
          </cell>
          <cell r="Q60">
            <v>32.126487772848634</v>
          </cell>
          <cell r="S60" t="str">
            <v>In</v>
          </cell>
        </row>
        <row r="61">
          <cell r="A61" t="str">
            <v>D37</v>
          </cell>
          <cell r="B61" t="str">
            <v>PUL</v>
          </cell>
          <cell r="C61" t="str">
            <v>Pulmonary Function Testing</v>
          </cell>
          <cell r="E61">
            <v>1036.0167100000001</v>
          </cell>
          <cell r="F61">
            <v>4.0805600000000002</v>
          </cell>
          <cell r="G61">
            <v>253.89081645656481</v>
          </cell>
          <cell r="J61">
            <v>977.26791000000003</v>
          </cell>
          <cell r="K61">
            <v>4.0941599999999996</v>
          </cell>
          <cell r="L61">
            <v>238.6980259686969</v>
          </cell>
          <cell r="O61">
            <v>58.748800000000074</v>
          </cell>
          <cell r="P61">
            <v>-1.359999999999939E-2</v>
          </cell>
          <cell r="Q61">
            <v>15.19279048786791</v>
          </cell>
          <cell r="S61" t="str">
            <v>In</v>
          </cell>
        </row>
        <row r="62">
          <cell r="A62" t="str">
            <v>D38</v>
          </cell>
          <cell r="B62" t="str">
            <v>EEG</v>
          </cell>
          <cell r="C62" t="str">
            <v>Electroencephalography</v>
          </cell>
          <cell r="E62">
            <v>6415.2401399999999</v>
          </cell>
          <cell r="F62">
            <v>29.855039999999999</v>
          </cell>
          <cell r="G62">
            <v>214.87963640309979</v>
          </cell>
          <cell r="J62">
            <v>6011.6074899999994</v>
          </cell>
          <cell r="K62">
            <v>28.551819999999999</v>
          </cell>
          <cell r="L62">
            <v>210.5507631387421</v>
          </cell>
          <cell r="O62">
            <v>403.63265000000047</v>
          </cell>
          <cell r="P62">
            <v>1.3032199999999996</v>
          </cell>
          <cell r="Q62">
            <v>4.3288732643576964</v>
          </cell>
          <cell r="S62" t="str">
            <v>In</v>
          </cell>
        </row>
        <row r="63">
          <cell r="A63" t="str">
            <v>D39</v>
          </cell>
          <cell r="B63" t="str">
            <v>PTH</v>
          </cell>
          <cell r="C63" t="str">
            <v>Physical Therapy</v>
          </cell>
          <cell r="E63">
            <v>9050.9285099999997</v>
          </cell>
          <cell r="F63">
            <v>73.01746</v>
          </cell>
          <cell r="G63">
            <v>123.95567457427305</v>
          </cell>
          <cell r="J63">
            <v>9662.1402999999991</v>
          </cell>
          <cell r="K63">
            <v>75.742980000000003</v>
          </cell>
          <cell r="L63">
            <v>127.56482911023568</v>
          </cell>
          <cell r="O63">
            <v>-611.21178999999938</v>
          </cell>
          <cell r="P63">
            <v>-2.7255200000000031</v>
          </cell>
          <cell r="Q63">
            <v>-3.6091545359626309</v>
          </cell>
          <cell r="S63" t="str">
            <v>In</v>
          </cell>
        </row>
        <row r="64">
          <cell r="A64" t="str">
            <v>D40</v>
          </cell>
          <cell r="B64" t="str">
            <v>OTH</v>
          </cell>
          <cell r="C64" t="str">
            <v>Occupational Therapy</v>
          </cell>
          <cell r="E64">
            <v>5582.92904</v>
          </cell>
          <cell r="F64">
            <v>45.647840000000002</v>
          </cell>
          <cell r="G64">
            <v>122.30434211125871</v>
          </cell>
          <cell r="J64">
            <v>3987.54889</v>
          </cell>
          <cell r="K64">
            <v>51.513860000000001</v>
          </cell>
          <cell r="L64">
            <v>77.407301452463471</v>
          </cell>
          <cell r="O64">
            <v>1595.38015</v>
          </cell>
          <cell r="P64">
            <v>-5.8660199999999989</v>
          </cell>
          <cell r="Q64">
            <v>44.897040658795234</v>
          </cell>
          <cell r="S64" t="str">
            <v>In</v>
          </cell>
        </row>
        <row r="65">
          <cell r="A65" t="str">
            <v>D41</v>
          </cell>
          <cell r="B65" t="str">
            <v>STH</v>
          </cell>
          <cell r="C65" t="str">
            <v>Speech Language Pathology</v>
          </cell>
          <cell r="E65">
            <v>4016.9585400000001</v>
          </cell>
          <cell r="F65">
            <v>17.777940000000001</v>
          </cell>
          <cell r="G65">
            <v>225.9518560643134</v>
          </cell>
          <cell r="J65">
            <v>4100.9580000000005</v>
          </cell>
          <cell r="K65">
            <v>16.553720000000002</v>
          </cell>
          <cell r="L65">
            <v>247.73633962638004</v>
          </cell>
          <cell r="O65">
            <v>-83.999460000000454</v>
          </cell>
          <cell r="P65">
            <v>1.224219999999999</v>
          </cell>
          <cell r="Q65">
            <v>-21.78448356206664</v>
          </cell>
          <cell r="S65" t="str">
            <v>In</v>
          </cell>
        </row>
        <row r="66">
          <cell r="A66" t="str">
            <v>D42</v>
          </cell>
          <cell r="B66" t="str">
            <v>REC</v>
          </cell>
          <cell r="C66" t="str">
            <v>Recreational Therapy</v>
          </cell>
          <cell r="E66">
            <v>0</v>
          </cell>
          <cell r="F66">
            <v>0</v>
          </cell>
          <cell r="G66">
            <v>0</v>
          </cell>
          <cell r="J66">
            <v>0</v>
          </cell>
          <cell r="K66">
            <v>0</v>
          </cell>
          <cell r="L66">
            <v>0</v>
          </cell>
          <cell r="O66">
            <v>0</v>
          </cell>
          <cell r="P66">
            <v>0</v>
          </cell>
          <cell r="Q66">
            <v>0</v>
          </cell>
          <cell r="S66" t="str">
            <v>Out</v>
          </cell>
        </row>
        <row r="67">
          <cell r="A67" t="str">
            <v>D43</v>
          </cell>
          <cell r="B67" t="str">
            <v>AUD</v>
          </cell>
          <cell r="C67" t="str">
            <v>Audiology</v>
          </cell>
          <cell r="E67">
            <v>784.6</v>
          </cell>
          <cell r="F67">
            <v>0</v>
          </cell>
          <cell r="G67">
            <v>0</v>
          </cell>
          <cell r="J67">
            <v>730.4</v>
          </cell>
          <cell r="K67">
            <v>0</v>
          </cell>
          <cell r="L67">
            <v>0</v>
          </cell>
          <cell r="O67">
            <v>54.200000000000045</v>
          </cell>
          <cell r="P67">
            <v>0</v>
          </cell>
          <cell r="Q67">
            <v>0</v>
          </cell>
          <cell r="S67" t="str">
            <v>In</v>
          </cell>
        </row>
        <row r="68">
          <cell r="A68" t="str">
            <v>D44</v>
          </cell>
          <cell r="B68" t="str">
            <v>OPM</v>
          </cell>
          <cell r="C68" t="str">
            <v>Other Physical Medicine</v>
          </cell>
          <cell r="E68">
            <v>0</v>
          </cell>
          <cell r="F68">
            <v>0</v>
          </cell>
          <cell r="G68">
            <v>0</v>
          </cell>
          <cell r="J68">
            <v>0</v>
          </cell>
          <cell r="K68">
            <v>0</v>
          </cell>
          <cell r="L68">
            <v>0</v>
          </cell>
          <cell r="O68">
            <v>0</v>
          </cell>
          <cell r="P68">
            <v>0</v>
          </cell>
          <cell r="Q68">
            <v>0</v>
          </cell>
          <cell r="S68" t="str">
            <v>Out</v>
          </cell>
        </row>
        <row r="69">
          <cell r="A69" t="str">
            <v>D45</v>
          </cell>
          <cell r="B69" t="str">
            <v>RDL</v>
          </cell>
          <cell r="C69" t="str">
            <v>Renal Dialysis</v>
          </cell>
          <cell r="E69">
            <v>4373.9749499999998</v>
          </cell>
          <cell r="F69">
            <v>1</v>
          </cell>
          <cell r="G69">
            <v>4373.9749499999998</v>
          </cell>
          <cell r="J69">
            <v>3478.42542</v>
          </cell>
          <cell r="K69">
            <v>1</v>
          </cell>
          <cell r="L69">
            <v>3478.42542</v>
          </cell>
          <cell r="O69">
            <v>895.54952999999978</v>
          </cell>
          <cell r="P69">
            <v>0</v>
          </cell>
          <cell r="Q69">
            <v>895.54952999999978</v>
          </cell>
          <cell r="S69" t="str">
            <v>In</v>
          </cell>
        </row>
        <row r="70">
          <cell r="A70" t="str">
            <v>D48</v>
          </cell>
          <cell r="B70" t="str">
            <v>LEU</v>
          </cell>
          <cell r="C70" t="str">
            <v>Leukopheresis</v>
          </cell>
          <cell r="E70">
            <v>17322.074239999998</v>
          </cell>
          <cell r="F70">
            <v>26.575040000000001</v>
          </cell>
          <cell r="G70">
            <v>651.81742868496144</v>
          </cell>
          <cell r="J70">
            <v>16273.031279999999</v>
          </cell>
          <cell r="K70">
            <v>30.055979999999998</v>
          </cell>
          <cell r="L70">
            <v>541.42407866920325</v>
          </cell>
          <cell r="O70">
            <v>1049.0429599999989</v>
          </cell>
          <cell r="P70">
            <v>-3.4809399999999968</v>
          </cell>
          <cell r="Q70">
            <v>110.39335001575819</v>
          </cell>
          <cell r="S70" t="str">
            <v>In</v>
          </cell>
        </row>
        <row r="71">
          <cell r="A71" t="str">
            <v>D49</v>
          </cell>
          <cell r="B71" t="str">
            <v>HYP</v>
          </cell>
          <cell r="C71" t="str">
            <v>Hyperbaric Chamber</v>
          </cell>
          <cell r="E71">
            <v>0</v>
          </cell>
          <cell r="F71">
            <v>0</v>
          </cell>
          <cell r="G71">
            <v>0</v>
          </cell>
          <cell r="J71">
            <v>0</v>
          </cell>
          <cell r="K71">
            <v>0</v>
          </cell>
          <cell r="L71">
            <v>0</v>
          </cell>
          <cell r="O71">
            <v>0</v>
          </cell>
          <cell r="P71">
            <v>0</v>
          </cell>
          <cell r="Q71">
            <v>0</v>
          </cell>
          <cell r="S71" t="str">
            <v>Out</v>
          </cell>
        </row>
        <row r="72">
          <cell r="A72" t="str">
            <v>D50</v>
          </cell>
          <cell r="B72" t="str">
            <v>FSE</v>
          </cell>
          <cell r="C72" t="str">
            <v>Free Standing Emergency</v>
          </cell>
          <cell r="E72">
            <v>0</v>
          </cell>
          <cell r="F72">
            <v>0</v>
          </cell>
          <cell r="G72">
            <v>0</v>
          </cell>
          <cell r="J72">
            <v>0</v>
          </cell>
          <cell r="K72">
            <v>0</v>
          </cell>
          <cell r="L72">
            <v>0</v>
          </cell>
          <cell r="O72">
            <v>0</v>
          </cell>
          <cell r="P72">
            <v>0</v>
          </cell>
          <cell r="Q72">
            <v>0</v>
          </cell>
          <cell r="S72" t="str">
            <v>Out</v>
          </cell>
        </row>
        <row r="73">
          <cell r="A73" t="str">
            <v>D51</v>
          </cell>
          <cell r="B73" t="str">
            <v>MRI</v>
          </cell>
          <cell r="C73" t="str">
            <v>Magnetic Resonance Imaging</v>
          </cell>
          <cell r="E73">
            <v>13782.857750000001</v>
          </cell>
          <cell r="F73">
            <v>68.332599999999999</v>
          </cell>
          <cell r="G73">
            <v>201.70252192950366</v>
          </cell>
          <cell r="J73">
            <v>15012.387789999997</v>
          </cell>
          <cell r="K73">
            <v>75.971299999999999</v>
          </cell>
          <cell r="L73">
            <v>197.60604057058384</v>
          </cell>
          <cell r="O73">
            <v>-1229.530039999996</v>
          </cell>
          <cell r="P73">
            <v>-7.6387</v>
          </cell>
          <cell r="Q73">
            <v>4.0964813589198172</v>
          </cell>
          <cell r="S73" t="str">
            <v>In</v>
          </cell>
        </row>
        <row r="74">
          <cell r="A74" t="str">
            <v>D53</v>
          </cell>
          <cell r="B74" t="str">
            <v>LIT</v>
          </cell>
          <cell r="C74" t="str">
            <v>Lithotripsy</v>
          </cell>
          <cell r="E74">
            <v>0</v>
          </cell>
          <cell r="F74">
            <v>0</v>
          </cell>
          <cell r="G74">
            <v>0</v>
          </cell>
          <cell r="J74">
            <v>0</v>
          </cell>
          <cell r="K74">
            <v>0</v>
          </cell>
          <cell r="L74">
            <v>0</v>
          </cell>
          <cell r="O74">
            <v>0</v>
          </cell>
          <cell r="P74">
            <v>0</v>
          </cell>
          <cell r="Q74">
            <v>0</v>
          </cell>
          <cell r="S74" t="str">
            <v>Out</v>
          </cell>
        </row>
        <row r="75">
          <cell r="A75" t="str">
            <v>D54</v>
          </cell>
          <cell r="B75" t="str">
            <v>RHB</v>
          </cell>
          <cell r="C75" t="str">
            <v>Rehabilitation</v>
          </cell>
          <cell r="E75">
            <v>6249.5334299999995</v>
          </cell>
          <cell r="F75">
            <v>41.874879999999997</v>
          </cell>
          <cell r="G75">
            <v>149.24301705461605</v>
          </cell>
          <cell r="J75">
            <v>5214.4351900000011</v>
          </cell>
          <cell r="K75">
            <v>44.312719999999999</v>
          </cell>
          <cell r="L75">
            <v>117.67355265034512</v>
          </cell>
          <cell r="O75">
            <v>1035.0982399999984</v>
          </cell>
          <cell r="P75">
            <v>-2.4378400000000013</v>
          </cell>
          <cell r="Q75">
            <v>31.569464404270931</v>
          </cell>
          <cell r="S75" t="str">
            <v>In</v>
          </cell>
        </row>
        <row r="76">
          <cell r="A76" t="str">
            <v>D55</v>
          </cell>
          <cell r="B76" t="str">
            <v>OBV</v>
          </cell>
          <cell r="C76" t="str">
            <v>Observation</v>
          </cell>
          <cell r="E76">
            <v>2844.2</v>
          </cell>
          <cell r="F76">
            <v>25.6</v>
          </cell>
          <cell r="G76">
            <v>111.10156249999999</v>
          </cell>
          <cell r="J76">
            <v>2408.8652499999998</v>
          </cell>
          <cell r="K76">
            <v>0.71349999999999991</v>
          </cell>
          <cell r="L76">
            <v>3376.125087596356</v>
          </cell>
          <cell r="O76">
            <v>435.33474999999999</v>
          </cell>
          <cell r="P76">
            <v>24.886500000000002</v>
          </cell>
          <cell r="Q76">
            <v>-3265.023525096356</v>
          </cell>
          <cell r="S76" t="str">
            <v>In</v>
          </cell>
        </row>
        <row r="77">
          <cell r="A77" t="str">
            <v>D56</v>
          </cell>
          <cell r="B77" t="str">
            <v>AMR</v>
          </cell>
          <cell r="C77" t="str">
            <v>Ambulance Services-Rebundled</v>
          </cell>
          <cell r="E77">
            <v>0</v>
          </cell>
          <cell r="F77">
            <v>0</v>
          </cell>
          <cell r="G77">
            <v>0</v>
          </cell>
          <cell r="J77">
            <v>0</v>
          </cell>
          <cell r="K77">
            <v>0</v>
          </cell>
          <cell r="L77">
            <v>0</v>
          </cell>
          <cell r="O77">
            <v>0</v>
          </cell>
          <cell r="P77">
            <v>0</v>
          </cell>
          <cell r="Q77">
            <v>0</v>
          </cell>
          <cell r="S77" t="str">
            <v>Out</v>
          </cell>
        </row>
        <row r="78">
          <cell r="A78" t="str">
            <v>D57</v>
          </cell>
          <cell r="B78" t="str">
            <v>TMT</v>
          </cell>
          <cell r="C78" t="str">
            <v>Transurethal Microwave Thermotherapy</v>
          </cell>
          <cell r="E78">
            <v>0</v>
          </cell>
          <cell r="F78">
            <v>0</v>
          </cell>
          <cell r="G78">
            <v>0</v>
          </cell>
          <cell r="J78">
            <v>0</v>
          </cell>
          <cell r="K78">
            <v>0</v>
          </cell>
          <cell r="L78">
            <v>0</v>
          </cell>
          <cell r="O78">
            <v>0</v>
          </cell>
          <cell r="P78">
            <v>0</v>
          </cell>
          <cell r="Q78">
            <v>0</v>
          </cell>
          <cell r="S78" t="str">
            <v>Out</v>
          </cell>
        </row>
        <row r="79">
          <cell r="A79" t="str">
            <v>D58</v>
          </cell>
          <cell r="B79" t="str">
            <v>OCL</v>
          </cell>
          <cell r="C79" t="str">
            <v>Oncology O/P Clinic</v>
          </cell>
          <cell r="E79">
            <v>11615.717119999999</v>
          </cell>
          <cell r="F79">
            <v>97.763719999999992</v>
          </cell>
          <cell r="G79">
            <v>118.81418914910357</v>
          </cell>
          <cell r="J79">
            <v>13007.897009999999</v>
          </cell>
          <cell r="K79">
            <v>117.41086</v>
          </cell>
          <cell r="L79">
            <v>110.78955566801912</v>
          </cell>
          <cell r="O79">
            <v>-1392.1798899999994</v>
          </cell>
          <cell r="P79">
            <v>-19.647140000000007</v>
          </cell>
          <cell r="Q79">
            <v>8.0246334810844502</v>
          </cell>
          <cell r="S79" t="str">
            <v>In</v>
          </cell>
        </row>
        <row r="80">
          <cell r="A80" t="str">
            <v>D59</v>
          </cell>
          <cell r="B80" t="str">
            <v>TNA</v>
          </cell>
          <cell r="C80" t="str">
            <v>Transurethal Needle Ablation</v>
          </cell>
          <cell r="E80">
            <v>0</v>
          </cell>
          <cell r="F80">
            <v>0</v>
          </cell>
          <cell r="G80">
            <v>0</v>
          </cell>
          <cell r="J80">
            <v>0</v>
          </cell>
          <cell r="K80">
            <v>0</v>
          </cell>
          <cell r="L80">
            <v>0</v>
          </cell>
          <cell r="O80">
            <v>0</v>
          </cell>
          <cell r="P80">
            <v>0</v>
          </cell>
          <cell r="Q80">
            <v>0</v>
          </cell>
          <cell r="S80" t="str">
            <v>Out</v>
          </cell>
        </row>
        <row r="81">
          <cell r="A81" t="str">
            <v>D11</v>
          </cell>
          <cell r="B81" t="str">
            <v>PSI</v>
          </cell>
          <cell r="C81" t="str">
            <v>Psychiatric Intensive Care</v>
          </cell>
          <cell r="E81">
            <v>0</v>
          </cell>
          <cell r="F81">
            <v>0</v>
          </cell>
          <cell r="G81">
            <v>0</v>
          </cell>
          <cell r="J81">
            <v>0</v>
          </cell>
          <cell r="K81">
            <v>0</v>
          </cell>
          <cell r="L81">
            <v>0</v>
          </cell>
          <cell r="O81">
            <v>0</v>
          </cell>
          <cell r="P81">
            <v>0</v>
          </cell>
          <cell r="Q81">
            <v>0</v>
          </cell>
          <cell r="S81" t="str">
            <v>Out</v>
          </cell>
        </row>
        <row r="82">
          <cell r="A82" t="str">
            <v>D52</v>
          </cell>
          <cell r="B82" t="str">
            <v>ADD</v>
          </cell>
          <cell r="C82" t="str">
            <v>Adolescent Dual Diagnosed</v>
          </cell>
          <cell r="E82">
            <v>0</v>
          </cell>
          <cell r="F82">
            <v>0</v>
          </cell>
          <cell r="G82">
            <v>0</v>
          </cell>
          <cell r="J82">
            <v>0</v>
          </cell>
          <cell r="K82">
            <v>0</v>
          </cell>
          <cell r="L82">
            <v>0</v>
          </cell>
          <cell r="O82">
            <v>0</v>
          </cell>
          <cell r="P82">
            <v>0</v>
          </cell>
          <cell r="Q82">
            <v>0</v>
          </cell>
          <cell r="S82" t="str">
            <v>Out</v>
          </cell>
        </row>
        <row r="83">
          <cell r="A83" t="str">
            <v>D70</v>
          </cell>
          <cell r="B83" t="str">
            <v>PAD</v>
          </cell>
          <cell r="C83" t="str">
            <v>Psychiatric Adult</v>
          </cell>
          <cell r="E83">
            <v>0</v>
          </cell>
          <cell r="F83">
            <v>0</v>
          </cell>
          <cell r="G83">
            <v>0</v>
          </cell>
          <cell r="J83">
            <v>0</v>
          </cell>
          <cell r="K83">
            <v>0</v>
          </cell>
          <cell r="L83">
            <v>0</v>
          </cell>
          <cell r="O83">
            <v>0</v>
          </cell>
          <cell r="P83">
            <v>0</v>
          </cell>
          <cell r="Q83">
            <v>0</v>
          </cell>
          <cell r="S83" t="str">
            <v>Out</v>
          </cell>
        </row>
        <row r="84">
          <cell r="A84" t="str">
            <v>D71</v>
          </cell>
          <cell r="B84" t="str">
            <v>PCD</v>
          </cell>
          <cell r="C84" t="str">
            <v>Psychiatric Child/Adolescent</v>
          </cell>
          <cell r="E84">
            <v>0</v>
          </cell>
          <cell r="F84">
            <v>0</v>
          </cell>
          <cell r="G84">
            <v>0</v>
          </cell>
          <cell r="J84">
            <v>0</v>
          </cell>
          <cell r="K84">
            <v>0</v>
          </cell>
          <cell r="L84">
            <v>0</v>
          </cell>
          <cell r="O84">
            <v>0</v>
          </cell>
          <cell r="P84">
            <v>0</v>
          </cell>
          <cell r="Q84">
            <v>0</v>
          </cell>
          <cell r="S84" t="str">
            <v>Out</v>
          </cell>
        </row>
        <row r="85">
          <cell r="A85" t="str">
            <v>D73</v>
          </cell>
          <cell r="B85" t="str">
            <v>PSG</v>
          </cell>
          <cell r="C85" t="str">
            <v>Psychiatric Geriatric</v>
          </cell>
          <cell r="E85">
            <v>0</v>
          </cell>
          <cell r="F85">
            <v>0</v>
          </cell>
          <cell r="G85">
            <v>0</v>
          </cell>
          <cell r="J85">
            <v>0</v>
          </cell>
          <cell r="K85">
            <v>0</v>
          </cell>
          <cell r="L85">
            <v>0</v>
          </cell>
          <cell r="O85">
            <v>0</v>
          </cell>
          <cell r="P85">
            <v>0</v>
          </cell>
          <cell r="Q85">
            <v>0</v>
          </cell>
          <cell r="S85" t="str">
            <v>Out</v>
          </cell>
        </row>
        <row r="86">
          <cell r="A86" t="str">
            <v>D74</v>
          </cell>
          <cell r="B86" t="str">
            <v>ITH</v>
          </cell>
          <cell r="C86" t="str">
            <v>Individual Therapies</v>
          </cell>
          <cell r="E86">
            <v>0</v>
          </cell>
          <cell r="F86">
            <v>0</v>
          </cell>
          <cell r="G86">
            <v>0</v>
          </cell>
          <cell r="J86">
            <v>0</v>
          </cell>
          <cell r="K86">
            <v>0</v>
          </cell>
          <cell r="L86">
            <v>0</v>
          </cell>
          <cell r="O86">
            <v>0</v>
          </cell>
          <cell r="P86">
            <v>0</v>
          </cell>
          <cell r="Q86">
            <v>0</v>
          </cell>
          <cell r="S86" t="str">
            <v>Out</v>
          </cell>
        </row>
        <row r="87">
          <cell r="A87" t="str">
            <v>D75</v>
          </cell>
          <cell r="B87" t="str">
            <v>GTH</v>
          </cell>
          <cell r="C87" t="str">
            <v>Group Therapies</v>
          </cell>
          <cell r="E87">
            <v>0</v>
          </cell>
          <cell r="F87">
            <v>0</v>
          </cell>
          <cell r="G87">
            <v>0</v>
          </cell>
          <cell r="J87">
            <v>0</v>
          </cell>
          <cell r="K87">
            <v>0</v>
          </cell>
          <cell r="L87">
            <v>0</v>
          </cell>
          <cell r="O87">
            <v>0</v>
          </cell>
          <cell r="P87">
            <v>0</v>
          </cell>
          <cell r="Q87">
            <v>0</v>
          </cell>
          <cell r="S87" t="str">
            <v>Out</v>
          </cell>
        </row>
        <row r="88">
          <cell r="A88" t="str">
            <v>D76</v>
          </cell>
          <cell r="B88" t="str">
            <v>FTH</v>
          </cell>
          <cell r="C88" t="str">
            <v>Family Therapies</v>
          </cell>
          <cell r="E88">
            <v>0</v>
          </cell>
          <cell r="F88">
            <v>0</v>
          </cell>
          <cell r="G88">
            <v>0</v>
          </cell>
          <cell r="J88">
            <v>0</v>
          </cell>
          <cell r="K88">
            <v>0</v>
          </cell>
          <cell r="L88">
            <v>0</v>
          </cell>
          <cell r="O88">
            <v>0</v>
          </cell>
          <cell r="P88">
            <v>0</v>
          </cell>
          <cell r="Q88">
            <v>0</v>
          </cell>
          <cell r="S88" t="str">
            <v>Out</v>
          </cell>
        </row>
        <row r="89">
          <cell r="A89" t="str">
            <v>D77</v>
          </cell>
          <cell r="B89" t="str">
            <v>PST</v>
          </cell>
          <cell r="C89" t="str">
            <v>Psychological Testing</v>
          </cell>
          <cell r="E89">
            <v>0</v>
          </cell>
          <cell r="F89">
            <v>0</v>
          </cell>
          <cell r="G89">
            <v>0</v>
          </cell>
          <cell r="J89">
            <v>0</v>
          </cell>
          <cell r="K89">
            <v>0</v>
          </cell>
          <cell r="L89">
            <v>0</v>
          </cell>
          <cell r="O89">
            <v>0</v>
          </cell>
          <cell r="P89">
            <v>0</v>
          </cell>
          <cell r="Q89">
            <v>0</v>
          </cell>
          <cell r="S89" t="str">
            <v>Out</v>
          </cell>
        </row>
        <row r="90">
          <cell r="A90" t="str">
            <v>D78</v>
          </cell>
          <cell r="B90" t="str">
            <v>PSE</v>
          </cell>
          <cell r="C90" t="str">
            <v>Education</v>
          </cell>
          <cell r="E90">
            <v>0</v>
          </cell>
          <cell r="F90">
            <v>0</v>
          </cell>
          <cell r="G90">
            <v>0</v>
          </cell>
          <cell r="J90">
            <v>0</v>
          </cell>
          <cell r="K90">
            <v>0</v>
          </cell>
          <cell r="L90">
            <v>0</v>
          </cell>
          <cell r="O90">
            <v>0</v>
          </cell>
          <cell r="P90">
            <v>0</v>
          </cell>
          <cell r="Q90">
            <v>0</v>
          </cell>
          <cell r="S90" t="str">
            <v>Out</v>
          </cell>
        </row>
        <row r="91">
          <cell r="A91" t="str">
            <v>D79</v>
          </cell>
          <cell r="B91" t="str">
            <v>OPT</v>
          </cell>
          <cell r="C91" t="str">
            <v>Other Therapies</v>
          </cell>
          <cell r="E91">
            <v>0</v>
          </cell>
          <cell r="F91">
            <v>0</v>
          </cell>
          <cell r="G91">
            <v>0</v>
          </cell>
          <cell r="J91">
            <v>0</v>
          </cell>
          <cell r="K91">
            <v>0</v>
          </cell>
          <cell r="L91">
            <v>0</v>
          </cell>
          <cell r="O91">
            <v>0</v>
          </cell>
          <cell r="P91">
            <v>0</v>
          </cell>
          <cell r="Q91">
            <v>0</v>
          </cell>
          <cell r="S91" t="str">
            <v>Out</v>
          </cell>
        </row>
        <row r="92">
          <cell r="A92" t="str">
            <v>D80</v>
          </cell>
          <cell r="B92" t="str">
            <v>ETH</v>
          </cell>
          <cell r="C92" t="str">
            <v>Electroconvulsive Therapy</v>
          </cell>
          <cell r="E92">
            <v>0</v>
          </cell>
          <cell r="F92">
            <v>0</v>
          </cell>
          <cell r="G92">
            <v>0</v>
          </cell>
          <cell r="J92">
            <v>0</v>
          </cell>
          <cell r="K92">
            <v>0</v>
          </cell>
          <cell r="L92">
            <v>0</v>
          </cell>
          <cell r="O92">
            <v>0</v>
          </cell>
          <cell r="P92">
            <v>0</v>
          </cell>
          <cell r="Q92">
            <v>0</v>
          </cell>
          <cell r="S92" t="str">
            <v>Out</v>
          </cell>
        </row>
        <row r="93">
          <cell r="A93" t="str">
            <v>D81</v>
          </cell>
          <cell r="B93" t="str">
            <v>ATH</v>
          </cell>
          <cell r="C93" t="str">
            <v>Activity Therapies</v>
          </cell>
          <cell r="E93">
            <v>0</v>
          </cell>
          <cell r="F93">
            <v>0</v>
          </cell>
          <cell r="G93">
            <v>0</v>
          </cell>
          <cell r="J93">
            <v>0</v>
          </cell>
          <cell r="K93">
            <v>0</v>
          </cell>
          <cell r="L93">
            <v>0</v>
          </cell>
          <cell r="O93">
            <v>0</v>
          </cell>
          <cell r="P93">
            <v>0</v>
          </cell>
          <cell r="Q93">
            <v>0</v>
          </cell>
          <cell r="S93" t="str">
            <v>Out</v>
          </cell>
        </row>
        <row r="94">
          <cell r="A94" t="str">
            <v>D26</v>
          </cell>
          <cell r="B94" t="str">
            <v>MSS</v>
          </cell>
          <cell r="C94" t="str">
            <v>Med/Surg Supplies</v>
          </cell>
          <cell r="E94">
            <v>166137.29999999999</v>
          </cell>
          <cell r="F94">
            <v>0</v>
          </cell>
          <cell r="G94">
            <v>0</v>
          </cell>
          <cell r="J94">
            <v>138652.6</v>
          </cell>
          <cell r="K94">
            <v>0</v>
          </cell>
          <cell r="L94">
            <v>0</v>
          </cell>
          <cell r="O94">
            <v>27484.699999999983</v>
          </cell>
          <cell r="P94">
            <v>0</v>
          </cell>
          <cell r="Q94">
            <v>0</v>
          </cell>
          <cell r="S94" t="str">
            <v>In</v>
          </cell>
        </row>
        <row r="95">
          <cell r="A95" t="str">
            <v>D27</v>
          </cell>
          <cell r="B95" t="str">
            <v>CDS</v>
          </cell>
          <cell r="C95" t="str">
            <v>Drugs Sold</v>
          </cell>
          <cell r="E95">
            <v>152453.29999999999</v>
          </cell>
          <cell r="F95">
            <v>0</v>
          </cell>
          <cell r="G95">
            <v>0</v>
          </cell>
          <cell r="J95">
            <v>136158.9</v>
          </cell>
          <cell r="K95">
            <v>0</v>
          </cell>
          <cell r="L95">
            <v>0</v>
          </cell>
          <cell r="O95">
            <v>16294.399999999994</v>
          </cell>
          <cell r="P95">
            <v>0</v>
          </cell>
          <cell r="Q95">
            <v>0</v>
          </cell>
          <cell r="S95" t="str">
            <v>In</v>
          </cell>
        </row>
        <row r="96">
          <cell r="A96" t="str">
            <v>D46</v>
          </cell>
          <cell r="B96" t="str">
            <v>OA</v>
          </cell>
          <cell r="C96" t="str">
            <v>Organ Acquisition</v>
          </cell>
          <cell r="E96">
            <v>31498.372089999997</v>
          </cell>
          <cell r="F96">
            <v>0.8251400000000001</v>
          </cell>
          <cell r="G96">
            <v>38173.367052863745</v>
          </cell>
          <cell r="J96">
            <v>30372.2556</v>
          </cell>
          <cell r="K96">
            <v>0</v>
          </cell>
          <cell r="L96">
            <v>0</v>
          </cell>
          <cell r="O96">
            <v>1126.1164899999967</v>
          </cell>
          <cell r="P96">
            <v>0.8251400000000001</v>
          </cell>
          <cell r="Q96">
            <v>38173.367052863745</v>
          </cell>
          <cell r="S96" t="str">
            <v>In</v>
          </cell>
        </row>
      </sheetData>
      <sheetData sheetId="111"/>
      <sheetData sheetId="112"/>
      <sheetData sheetId="113"/>
      <sheetData sheetId="114"/>
      <sheetData sheetId="115"/>
      <sheetData sheetId="116"/>
      <sheetData sheetId="117">
        <row r="4">
          <cell r="A4">
            <v>0</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row r="4">
          <cell r="B4">
            <v>210063</v>
          </cell>
        </row>
      </sheetData>
      <sheetData sheetId="1" refreshError="1"/>
      <sheetData sheetId="2">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43801</v>
          </cell>
          <cell r="C10">
            <v>27547.702819874721</v>
          </cell>
          <cell r="D10">
            <v>7621.1544327530046</v>
          </cell>
          <cell r="E10">
            <v>8637.2075233668711</v>
          </cell>
          <cell r="F10" t="str">
            <v xml:space="preserve"> /////////</v>
          </cell>
          <cell r="G10">
            <v>466.72997993071078</v>
          </cell>
          <cell r="H10">
            <v>0</v>
          </cell>
          <cell r="I10">
            <v>44272.794755925308</v>
          </cell>
        </row>
        <row r="11">
          <cell r="A11" t="str">
            <v>PED</v>
          </cell>
          <cell r="B11">
            <v>0</v>
          </cell>
          <cell r="C11">
            <v>0</v>
          </cell>
          <cell r="D11">
            <v>0</v>
          </cell>
          <cell r="E11">
            <v>0</v>
          </cell>
          <cell r="F11" t="str">
            <v xml:space="preserve"> /////////</v>
          </cell>
          <cell r="G11">
            <v>0</v>
          </cell>
          <cell r="H11">
            <v>0</v>
          </cell>
          <cell r="I11">
            <v>0</v>
          </cell>
        </row>
        <row r="12">
          <cell r="A12" t="str">
            <v>PSY</v>
          </cell>
          <cell r="B12">
            <v>5490</v>
          </cell>
          <cell r="C12">
            <v>3239.0422893270052</v>
          </cell>
          <cell r="D12">
            <v>890.01961784726507</v>
          </cell>
          <cell r="E12">
            <v>1015.3528015196043</v>
          </cell>
          <cell r="F12" t="str">
            <v xml:space="preserve"> /////////</v>
          </cell>
          <cell r="G12">
            <v>0</v>
          </cell>
          <cell r="H12">
            <v>0</v>
          </cell>
          <cell r="I12">
            <v>5144.4147086938747</v>
          </cell>
        </row>
        <row r="13">
          <cell r="A13" t="str">
            <v>OBS</v>
          </cell>
          <cell r="B13">
            <v>5563</v>
          </cell>
          <cell r="C13">
            <v>1937.8835006195845</v>
          </cell>
          <cell r="D13">
            <v>784.08116274256099</v>
          </cell>
          <cell r="E13">
            <v>615.96367050484162</v>
          </cell>
          <cell r="F13" t="str">
            <v xml:space="preserve"> /////////</v>
          </cell>
          <cell r="G13">
            <v>0</v>
          </cell>
          <cell r="H13">
            <v>0</v>
          </cell>
          <cell r="I13">
            <v>3337.928333866987</v>
          </cell>
        </row>
        <row r="14">
          <cell r="A14" t="str">
            <v>DEF</v>
          </cell>
          <cell r="B14">
            <v>0</v>
          </cell>
          <cell r="C14">
            <v>0</v>
          </cell>
          <cell r="D14">
            <v>0</v>
          </cell>
          <cell r="E14">
            <v>0</v>
          </cell>
          <cell r="F14" t="str">
            <v xml:space="preserve"> /////////</v>
          </cell>
          <cell r="G14">
            <v>0</v>
          </cell>
          <cell r="H14">
            <v>0</v>
          </cell>
          <cell r="I14">
            <v>0</v>
          </cell>
        </row>
        <row r="15">
          <cell r="A15" t="str">
            <v>MIS</v>
          </cell>
          <cell r="B15">
            <v>5436</v>
          </cell>
          <cell r="C15">
            <v>7789.4403556329953</v>
          </cell>
          <cell r="D15">
            <v>1488.7581337189581</v>
          </cell>
          <cell r="E15">
            <v>2419.7937001470655</v>
          </cell>
          <cell r="F15" t="str">
            <v xml:space="preserve"> /////////</v>
          </cell>
          <cell r="G15">
            <v>0</v>
          </cell>
          <cell r="H15">
            <v>0</v>
          </cell>
          <cell r="I15">
            <v>11697.992189499018</v>
          </cell>
        </row>
        <row r="16">
          <cell r="A16" t="str">
            <v>CCU</v>
          </cell>
          <cell r="B16">
            <v>0</v>
          </cell>
          <cell r="C16">
            <v>0</v>
          </cell>
          <cell r="D16">
            <v>0</v>
          </cell>
          <cell r="E16">
            <v>0</v>
          </cell>
          <cell r="F16" t="str">
            <v xml:space="preserve"> /////////</v>
          </cell>
          <cell r="G16">
            <v>0</v>
          </cell>
          <cell r="H16">
            <v>0</v>
          </cell>
          <cell r="I16">
            <v>0</v>
          </cell>
        </row>
        <row r="17">
          <cell r="A17" t="str">
            <v>PIC</v>
          </cell>
          <cell r="B17">
            <v>0</v>
          </cell>
          <cell r="C17">
            <v>0</v>
          </cell>
          <cell r="D17">
            <v>0</v>
          </cell>
          <cell r="E17">
            <v>0</v>
          </cell>
          <cell r="F17" t="str">
            <v xml:space="preserve"> /////////</v>
          </cell>
          <cell r="G17">
            <v>0</v>
          </cell>
          <cell r="H17">
            <v>0</v>
          </cell>
          <cell r="I17">
            <v>0</v>
          </cell>
        </row>
        <row r="18">
          <cell r="A18" t="str">
            <v>NEO</v>
          </cell>
          <cell r="B18">
            <v>3221</v>
          </cell>
          <cell r="C18">
            <v>3949.5717497429428</v>
          </cell>
          <cell r="D18">
            <v>297.98910124194708</v>
          </cell>
          <cell r="E18">
            <v>1211.5207041412007</v>
          </cell>
          <cell r="F18" t="str">
            <v xml:space="preserve"> /////////</v>
          </cell>
          <cell r="G18">
            <v>2.0318942785368561</v>
          </cell>
          <cell r="H18">
            <v>0</v>
          </cell>
          <cell r="I18">
            <v>5461.1134494046273</v>
          </cell>
        </row>
        <row r="19">
          <cell r="A19" t="str">
            <v>BUR</v>
          </cell>
          <cell r="B19">
            <v>0</v>
          </cell>
          <cell r="C19">
            <v>0</v>
          </cell>
          <cell r="D19">
            <v>0</v>
          </cell>
          <cell r="E19">
            <v>0</v>
          </cell>
          <cell r="F19" t="str">
            <v xml:space="preserve"> /////////</v>
          </cell>
          <cell r="G19">
            <v>0</v>
          </cell>
          <cell r="H19">
            <v>0</v>
          </cell>
          <cell r="I19">
            <v>0</v>
          </cell>
        </row>
        <row r="20">
          <cell r="A20" t="str">
            <v>TRM</v>
          </cell>
          <cell r="B20">
            <v>0</v>
          </cell>
          <cell r="C20">
            <v>0</v>
          </cell>
          <cell r="D20">
            <v>0</v>
          </cell>
          <cell r="E20">
            <v>0</v>
          </cell>
          <cell r="F20" t="str">
            <v xml:space="preserve"> /////////</v>
          </cell>
          <cell r="G20">
            <v>0</v>
          </cell>
          <cell r="H20">
            <v>0</v>
          </cell>
          <cell r="I20">
            <v>0</v>
          </cell>
        </row>
        <row r="21">
          <cell r="A21" t="str">
            <v>ONC</v>
          </cell>
          <cell r="B21">
            <v>0</v>
          </cell>
          <cell r="C21">
            <v>0</v>
          </cell>
          <cell r="D21">
            <v>0</v>
          </cell>
          <cell r="E21">
            <v>0</v>
          </cell>
          <cell r="F21" t="str">
            <v xml:space="preserve"> /////////</v>
          </cell>
          <cell r="G21">
            <v>0</v>
          </cell>
          <cell r="H21">
            <v>0</v>
          </cell>
          <cell r="I21">
            <v>0</v>
          </cell>
        </row>
        <row r="22">
          <cell r="A22" t="str">
            <v>NUR</v>
          </cell>
          <cell r="B22">
            <v>4384</v>
          </cell>
          <cell r="C22">
            <v>1216.09121</v>
          </cell>
          <cell r="D22">
            <v>16.676014187722195</v>
          </cell>
          <cell r="E22">
            <v>370.49954787797304</v>
          </cell>
          <cell r="F22" t="str">
            <v xml:space="preserve"> /////////</v>
          </cell>
          <cell r="G22">
            <v>0</v>
          </cell>
          <cell r="H22">
            <v>0</v>
          </cell>
          <cell r="I22">
            <v>1603.2667720656952</v>
          </cell>
        </row>
        <row r="23">
          <cell r="A23" t="str">
            <v>PRE</v>
          </cell>
          <cell r="B23">
            <v>0</v>
          </cell>
          <cell r="C23">
            <v>0</v>
          </cell>
          <cell r="D23">
            <v>0</v>
          </cell>
          <cell r="E23">
            <v>0</v>
          </cell>
          <cell r="F23" t="str">
            <v xml:space="preserve"> /////////</v>
          </cell>
          <cell r="G23">
            <v>0</v>
          </cell>
          <cell r="H23">
            <v>0</v>
          </cell>
          <cell r="I23">
            <v>0</v>
          </cell>
        </row>
        <row r="24">
          <cell r="A24" t="str">
            <v>CHR</v>
          </cell>
          <cell r="B24">
            <v>0</v>
          </cell>
          <cell r="C24">
            <v>0</v>
          </cell>
          <cell r="D24">
            <v>0</v>
          </cell>
          <cell r="E24">
            <v>0</v>
          </cell>
          <cell r="F24" t="str">
            <v xml:space="preserve"> /////////</v>
          </cell>
          <cell r="G24">
            <v>0</v>
          </cell>
          <cell r="H24">
            <v>0</v>
          </cell>
          <cell r="I24">
            <v>0</v>
          </cell>
        </row>
        <row r="25">
          <cell r="A25" t="str">
            <v>EMG</v>
          </cell>
          <cell r="B25">
            <v>486997</v>
          </cell>
          <cell r="C25">
            <v>9472.0940932641788</v>
          </cell>
          <cell r="D25">
            <v>1242.2166772502644</v>
          </cell>
          <cell r="E25">
            <v>3077.2870134523064</v>
          </cell>
          <cell r="F25" t="str">
            <v xml:space="preserve"> /////////</v>
          </cell>
          <cell r="G25">
            <v>0</v>
          </cell>
          <cell r="H25">
            <v>0</v>
          </cell>
          <cell r="I25">
            <v>13791.59778396675</v>
          </cell>
        </row>
        <row r="26">
          <cell r="A26" t="str">
            <v>CL</v>
          </cell>
          <cell r="B26">
            <v>257863</v>
          </cell>
          <cell r="C26">
            <v>6276.5276017304577</v>
          </cell>
          <cell r="D26">
            <v>822.16894701876913</v>
          </cell>
          <cell r="E26">
            <v>2072.1915038225407</v>
          </cell>
          <cell r="F26" t="str">
            <v xml:space="preserve"> /////////</v>
          </cell>
          <cell r="G26">
            <v>0</v>
          </cell>
          <cell r="H26">
            <v>0</v>
          </cell>
          <cell r="I26">
            <v>9170.8880525717686</v>
          </cell>
        </row>
        <row r="27">
          <cell r="A27" t="str">
            <v>PDC</v>
          </cell>
          <cell r="B27">
            <v>1736</v>
          </cell>
          <cell r="C27">
            <v>234.61896250000001</v>
          </cell>
          <cell r="D27">
            <v>14.260386978501545</v>
          </cell>
          <cell r="E27">
            <v>77.552275900601984</v>
          </cell>
          <cell r="F27" t="str">
            <v xml:space="preserve"> /////////</v>
          </cell>
          <cell r="G27">
            <v>0</v>
          </cell>
          <cell r="H27">
            <v>0</v>
          </cell>
          <cell r="I27">
            <v>326.43162537910354</v>
          </cell>
        </row>
        <row r="28">
          <cell r="A28" t="str">
            <v>SDS</v>
          </cell>
          <cell r="B28">
            <v>5523</v>
          </cell>
          <cell r="C28">
            <v>1868.32448</v>
          </cell>
          <cell r="D28">
            <v>214.0682834360467</v>
          </cell>
          <cell r="E28">
            <v>575.57034416671445</v>
          </cell>
          <cell r="F28" t="str">
            <v xml:space="preserve"> /////////</v>
          </cell>
          <cell r="G28">
            <v>0</v>
          </cell>
          <cell r="H28">
            <v>0</v>
          </cell>
          <cell r="I28">
            <v>2657.9631076027608</v>
          </cell>
        </row>
        <row r="29">
          <cell r="A29" t="str">
            <v>DEL</v>
          </cell>
          <cell r="B29">
            <v>97296</v>
          </cell>
          <cell r="C29">
            <v>4211.2879685443313</v>
          </cell>
          <cell r="D29">
            <v>579.16378101559064</v>
          </cell>
          <cell r="E29">
            <v>1408.2553519949056</v>
          </cell>
          <cell r="F29" t="str">
            <v xml:space="preserve"> /////////</v>
          </cell>
          <cell r="G29">
            <v>0</v>
          </cell>
          <cell r="H29">
            <v>0</v>
          </cell>
          <cell r="I29">
            <v>6198.7071015548281</v>
          </cell>
        </row>
        <row r="30">
          <cell r="A30" t="str">
            <v>OR</v>
          </cell>
          <cell r="B30">
            <v>1190372</v>
          </cell>
          <cell r="C30">
            <v>15891.246628009467</v>
          </cell>
          <cell r="D30">
            <v>3272.2986088437638</v>
          </cell>
          <cell r="E30">
            <v>5754.2755295842599</v>
          </cell>
          <cell r="F30" t="str">
            <v xml:space="preserve"> /////////</v>
          </cell>
          <cell r="G30">
            <v>389.00670070521306</v>
          </cell>
          <cell r="H30">
            <v>0</v>
          </cell>
          <cell r="I30">
            <v>25306.827467142706</v>
          </cell>
        </row>
        <row r="31">
          <cell r="A31" t="str">
            <v>ORC</v>
          </cell>
          <cell r="B31">
            <v>4194</v>
          </cell>
          <cell r="C31">
            <v>11.43825</v>
          </cell>
          <cell r="D31">
            <v>2.5538971847254448</v>
          </cell>
          <cell r="E31">
            <v>4.8335195059979874</v>
          </cell>
          <cell r="F31" t="str">
            <v xml:space="preserve"> /////////</v>
          </cell>
          <cell r="G31">
            <v>0</v>
          </cell>
          <cell r="H31">
            <v>0</v>
          </cell>
          <cell r="I31">
            <v>18.82566669072343</v>
          </cell>
        </row>
        <row r="32">
          <cell r="A32" t="str">
            <v>ANS</v>
          </cell>
          <cell r="B32">
            <v>1142348</v>
          </cell>
          <cell r="C32">
            <v>1283.6281209672156</v>
          </cell>
          <cell r="D32">
            <v>93.132725593592113</v>
          </cell>
          <cell r="E32">
            <v>451.5306629353687</v>
          </cell>
          <cell r="F32" t="str">
            <v xml:space="preserve"> /////////</v>
          </cell>
          <cell r="G32">
            <v>0</v>
          </cell>
          <cell r="H32">
            <v>0</v>
          </cell>
          <cell r="I32">
            <v>1828.2915094961763</v>
          </cell>
        </row>
        <row r="33">
          <cell r="A33" t="str">
            <v>LAB</v>
          </cell>
          <cell r="B33">
            <v>11691696</v>
          </cell>
          <cell r="C33">
            <v>10543.677055394794</v>
          </cell>
          <cell r="D33">
            <v>1394.7923830741233</v>
          </cell>
          <cell r="E33">
            <v>3733.8139409373548</v>
          </cell>
          <cell r="F33" t="str">
            <v xml:space="preserve"> /////////</v>
          </cell>
          <cell r="G33">
            <v>0</v>
          </cell>
          <cell r="H33">
            <v>0</v>
          </cell>
          <cell r="I33">
            <v>15672.283379406272</v>
          </cell>
        </row>
        <row r="34">
          <cell r="A34" t="str">
            <v>EKG</v>
          </cell>
          <cell r="B34">
            <v>752547</v>
          </cell>
          <cell r="C34">
            <v>989.82997607410675</v>
          </cell>
          <cell r="D34">
            <v>301.20026624583488</v>
          </cell>
          <cell r="E34">
            <v>363.7701946117291</v>
          </cell>
          <cell r="F34" t="str">
            <v xml:space="preserve"> /////////</v>
          </cell>
          <cell r="G34">
            <v>0.70195985556695129</v>
          </cell>
          <cell r="H34">
            <v>0</v>
          </cell>
          <cell r="I34">
            <v>1655.5023967872376</v>
          </cell>
        </row>
        <row r="35">
          <cell r="A35" t="str">
            <v>IRC</v>
          </cell>
          <cell r="B35">
            <v>130721</v>
          </cell>
          <cell r="C35">
            <v>5618.5887744248394</v>
          </cell>
          <cell r="D35">
            <v>1209.036140238318</v>
          </cell>
          <cell r="E35">
            <v>1977.9599831598819</v>
          </cell>
          <cell r="F35" t="str">
            <v xml:space="preserve"> /////////</v>
          </cell>
          <cell r="G35">
            <v>5.7069947415211528</v>
          </cell>
          <cell r="H35">
            <v>0</v>
          </cell>
          <cell r="I35">
            <v>8811.291892564559</v>
          </cell>
        </row>
        <row r="36">
          <cell r="A36" t="str">
            <v>RAD</v>
          </cell>
          <cell r="B36">
            <v>389100</v>
          </cell>
          <cell r="C36">
            <v>4565.8630791335709</v>
          </cell>
          <cell r="D36">
            <v>997.72531576129109</v>
          </cell>
          <cell r="E36">
            <v>1760.8725485749678</v>
          </cell>
          <cell r="F36" t="str">
            <v xml:space="preserve"> /////////</v>
          </cell>
          <cell r="G36">
            <v>0</v>
          </cell>
          <cell r="H36">
            <v>0</v>
          </cell>
          <cell r="I36">
            <v>7324.4609434698305</v>
          </cell>
        </row>
        <row r="37">
          <cell r="A37" t="str">
            <v>CAT</v>
          </cell>
          <cell r="B37">
            <v>583451</v>
          </cell>
          <cell r="C37">
            <v>1626.2420468019409</v>
          </cell>
          <cell r="D37">
            <v>90.81438948918597</v>
          </cell>
          <cell r="E37">
            <v>618.0990090960729</v>
          </cell>
          <cell r="F37" t="str">
            <v xml:space="preserve"> /////////</v>
          </cell>
          <cell r="G37">
            <v>0</v>
          </cell>
          <cell r="H37">
            <v>0</v>
          </cell>
          <cell r="I37">
            <v>2335.1554453871995</v>
          </cell>
        </row>
        <row r="38">
          <cell r="A38" t="str">
            <v>RAT</v>
          </cell>
          <cell r="B38">
            <v>226184</v>
          </cell>
          <cell r="C38">
            <v>3686.3</v>
          </cell>
          <cell r="D38">
            <v>343.66845530824463</v>
          </cell>
          <cell r="E38">
            <v>1542.353398332504</v>
          </cell>
          <cell r="F38" t="str">
            <v xml:space="preserve"> /////////</v>
          </cell>
          <cell r="G38">
            <v>0</v>
          </cell>
          <cell r="H38">
            <v>0</v>
          </cell>
          <cell r="I38">
            <v>5572.3218536407485</v>
          </cell>
        </row>
        <row r="39">
          <cell r="A39" t="str">
            <v>NUC</v>
          </cell>
          <cell r="B39">
            <v>181014</v>
          </cell>
          <cell r="C39">
            <v>2145.9086124702253</v>
          </cell>
          <cell r="D39">
            <v>804.33673879542664</v>
          </cell>
          <cell r="E39">
            <v>890.9790804922294</v>
          </cell>
          <cell r="F39" t="str">
            <v xml:space="preserve"> /////////</v>
          </cell>
          <cell r="G39">
            <v>0</v>
          </cell>
          <cell r="H39">
            <v>0</v>
          </cell>
          <cell r="I39">
            <v>3841.2244317578816</v>
          </cell>
        </row>
        <row r="40">
          <cell r="A40" t="str">
            <v>RES</v>
          </cell>
          <cell r="B40">
            <v>3110049</v>
          </cell>
          <cell r="C40">
            <v>2967.3818536038821</v>
          </cell>
          <cell r="D40">
            <v>114.05317309133237</v>
          </cell>
          <cell r="E40">
            <v>920.78052567927625</v>
          </cell>
          <cell r="F40" t="str">
            <v xml:space="preserve"> /////////</v>
          </cell>
          <cell r="G40">
            <v>0</v>
          </cell>
          <cell r="H40">
            <v>0</v>
          </cell>
          <cell r="I40">
            <v>4002.2155523744905</v>
          </cell>
        </row>
        <row r="41">
          <cell r="A41" t="str">
            <v>PUL</v>
          </cell>
          <cell r="B41">
            <v>98026</v>
          </cell>
          <cell r="C41">
            <v>178.44825020291134</v>
          </cell>
          <cell r="D41">
            <v>52.275328692645409</v>
          </cell>
          <cell r="E41">
            <v>74.008925345313997</v>
          </cell>
          <cell r="F41" t="str">
            <v xml:space="preserve"> /////////</v>
          </cell>
          <cell r="G41">
            <v>0</v>
          </cell>
          <cell r="H41">
            <v>0</v>
          </cell>
          <cell r="I41">
            <v>304.73250424087075</v>
          </cell>
        </row>
        <row r="42">
          <cell r="A42" t="str">
            <v>EEG</v>
          </cell>
          <cell r="B42">
            <v>110342</v>
          </cell>
          <cell r="C42">
            <v>444.25234473753869</v>
          </cell>
          <cell r="D42">
            <v>211.49230819620132</v>
          </cell>
          <cell r="E42">
            <v>189.60418977308797</v>
          </cell>
          <cell r="F42" t="str">
            <v xml:space="preserve"> /////////</v>
          </cell>
          <cell r="G42">
            <v>0</v>
          </cell>
          <cell r="H42">
            <v>0</v>
          </cell>
          <cell r="I42">
            <v>845.34884270682801</v>
          </cell>
        </row>
        <row r="43">
          <cell r="A43" t="str">
            <v>PTH</v>
          </cell>
          <cell r="B43">
            <v>347704</v>
          </cell>
          <cell r="C43">
            <v>1387.9268313365683</v>
          </cell>
          <cell r="D43">
            <v>204.78326245041714</v>
          </cell>
          <cell r="E43">
            <v>459.40068669380344</v>
          </cell>
          <cell r="F43" t="str">
            <v xml:space="preserve"> /////////</v>
          </cell>
          <cell r="G43">
            <v>0</v>
          </cell>
          <cell r="H43">
            <v>0</v>
          </cell>
          <cell r="I43">
            <v>2052.1107804807889</v>
          </cell>
        </row>
        <row r="44">
          <cell r="A44" t="str">
            <v>OTH</v>
          </cell>
          <cell r="B44">
            <v>317989</v>
          </cell>
          <cell r="C44">
            <v>1348.4180368019411</v>
          </cell>
          <cell r="D44">
            <v>17.955823142989935</v>
          </cell>
          <cell r="E44">
            <v>413.83202996046526</v>
          </cell>
          <cell r="F44" t="str">
            <v xml:space="preserve"> /////////</v>
          </cell>
          <cell r="G44">
            <v>0</v>
          </cell>
          <cell r="H44">
            <v>0</v>
          </cell>
          <cell r="I44">
            <v>1780.2058899053961</v>
          </cell>
        </row>
        <row r="45">
          <cell r="A45" t="str">
            <v>STH</v>
          </cell>
          <cell r="B45">
            <v>35670</v>
          </cell>
          <cell r="C45">
            <v>166.16693999999998</v>
          </cell>
          <cell r="D45">
            <v>4.55791767411612</v>
          </cell>
          <cell r="E45">
            <v>54.992562479579369</v>
          </cell>
          <cell r="F45" t="str">
            <v xml:space="preserve"> /////////</v>
          </cell>
          <cell r="G45">
            <v>0</v>
          </cell>
          <cell r="H45">
            <v>0</v>
          </cell>
          <cell r="I45">
            <v>225.71742015369546</v>
          </cell>
        </row>
        <row r="46">
          <cell r="A46" t="str">
            <v>REC</v>
          </cell>
          <cell r="B46">
            <v>0</v>
          </cell>
          <cell r="C46">
            <v>0</v>
          </cell>
          <cell r="D46">
            <v>0</v>
          </cell>
          <cell r="E46">
            <v>0</v>
          </cell>
          <cell r="F46" t="str">
            <v xml:space="preserve"> /////////</v>
          </cell>
          <cell r="G46">
            <v>0</v>
          </cell>
          <cell r="H46">
            <v>0</v>
          </cell>
          <cell r="I46">
            <v>0</v>
          </cell>
        </row>
        <row r="47">
          <cell r="A47" t="str">
            <v>AUD</v>
          </cell>
          <cell r="B47">
            <v>8456</v>
          </cell>
          <cell r="C47">
            <v>100.5</v>
          </cell>
          <cell r="D47">
            <v>9.3694706775028038</v>
          </cell>
          <cell r="E47">
            <v>30.888403159085748</v>
          </cell>
          <cell r="F47" t="str">
            <v xml:space="preserve"> /////////</v>
          </cell>
          <cell r="G47">
            <v>0</v>
          </cell>
          <cell r="H47">
            <v>0</v>
          </cell>
          <cell r="I47">
            <v>140.75787383658854</v>
          </cell>
        </row>
        <row r="48">
          <cell r="A48" t="str">
            <v>OPM</v>
          </cell>
          <cell r="B48">
            <v>0</v>
          </cell>
          <cell r="C48">
            <v>0</v>
          </cell>
          <cell r="D48">
            <v>0</v>
          </cell>
          <cell r="E48">
            <v>0</v>
          </cell>
          <cell r="F48" t="str">
            <v xml:space="preserve"> /////////</v>
          </cell>
          <cell r="G48">
            <v>0</v>
          </cell>
          <cell r="H48">
            <v>0</v>
          </cell>
          <cell r="I48">
            <v>0</v>
          </cell>
        </row>
        <row r="49">
          <cell r="A49" t="str">
            <v>RDL</v>
          </cell>
          <cell r="B49">
            <v>0</v>
          </cell>
          <cell r="C49">
            <v>0</v>
          </cell>
          <cell r="D49">
            <v>0</v>
          </cell>
          <cell r="E49">
            <v>0</v>
          </cell>
          <cell r="F49" t="str">
            <v xml:space="preserve"> /////////</v>
          </cell>
          <cell r="G49">
            <v>0</v>
          </cell>
          <cell r="H49">
            <v>0</v>
          </cell>
          <cell r="I49">
            <v>0</v>
          </cell>
        </row>
        <row r="50">
          <cell r="A50" t="str">
            <v>OA</v>
          </cell>
          <cell r="B50">
            <v>0</v>
          </cell>
          <cell r="C50">
            <v>0</v>
          </cell>
          <cell r="D50">
            <v>0</v>
          </cell>
          <cell r="E50">
            <v>0</v>
          </cell>
          <cell r="F50" t="str">
            <v xml:space="preserve"> /////////</v>
          </cell>
          <cell r="G50">
            <v>0</v>
          </cell>
          <cell r="H50">
            <v>0</v>
          </cell>
          <cell r="I50">
            <v>0</v>
          </cell>
        </row>
        <row r="51">
          <cell r="A51" t="str">
            <v>LEU</v>
          </cell>
          <cell r="B51">
            <v>0</v>
          </cell>
          <cell r="C51">
            <v>0</v>
          </cell>
          <cell r="D51">
            <v>0</v>
          </cell>
          <cell r="E51">
            <v>0</v>
          </cell>
          <cell r="F51" t="str">
            <v xml:space="preserve"> /////////</v>
          </cell>
          <cell r="G51">
            <v>0</v>
          </cell>
          <cell r="H51">
            <v>0</v>
          </cell>
          <cell r="I51">
            <v>0</v>
          </cell>
        </row>
        <row r="52">
          <cell r="A52" t="str">
            <v>HYP</v>
          </cell>
          <cell r="B52">
            <v>0</v>
          </cell>
          <cell r="C52">
            <v>0</v>
          </cell>
          <cell r="D52">
            <v>0</v>
          </cell>
          <cell r="E52">
            <v>0</v>
          </cell>
          <cell r="F52" t="str">
            <v xml:space="preserve"> /////////</v>
          </cell>
          <cell r="G52">
            <v>0</v>
          </cell>
          <cell r="H52">
            <v>0</v>
          </cell>
          <cell r="I52">
            <v>0</v>
          </cell>
        </row>
        <row r="53">
          <cell r="A53" t="str">
            <v>FSE</v>
          </cell>
          <cell r="B53">
            <v>0</v>
          </cell>
          <cell r="C53">
            <v>0</v>
          </cell>
          <cell r="D53">
            <v>0</v>
          </cell>
          <cell r="E53">
            <v>0</v>
          </cell>
          <cell r="F53" t="str">
            <v xml:space="preserve"> /////////</v>
          </cell>
          <cell r="G53">
            <v>0</v>
          </cell>
          <cell r="H53">
            <v>0</v>
          </cell>
          <cell r="I53">
            <v>0</v>
          </cell>
        </row>
        <row r="54">
          <cell r="A54" t="str">
            <v>MRI</v>
          </cell>
          <cell r="B54">
            <v>28018</v>
          </cell>
          <cell r="C54">
            <v>804.04016999999999</v>
          </cell>
          <cell r="D54">
            <v>76.118059183590418</v>
          </cell>
          <cell r="E54">
            <v>256.34139181605684</v>
          </cell>
          <cell r="F54" t="str">
            <v xml:space="preserve"> /////////</v>
          </cell>
          <cell r="G54">
            <v>0</v>
          </cell>
          <cell r="H54">
            <v>0</v>
          </cell>
          <cell r="I54">
            <v>1136.4996209996473</v>
          </cell>
        </row>
        <row r="55">
          <cell r="A55" t="str">
            <v>LIT</v>
          </cell>
          <cell r="B55">
            <v>21</v>
          </cell>
          <cell r="C55">
            <v>24</v>
          </cell>
          <cell r="D55">
            <v>2.2374855349260425</v>
          </cell>
          <cell r="E55">
            <v>10.124963146745504</v>
          </cell>
          <cell r="F55" t="str">
            <v xml:space="preserve"> /////////</v>
          </cell>
          <cell r="G55">
            <v>0</v>
          </cell>
          <cell r="H55">
            <v>0</v>
          </cell>
          <cell r="I55">
            <v>36.362448681671552</v>
          </cell>
        </row>
        <row r="56">
          <cell r="A56" t="str">
            <v>RHB</v>
          </cell>
          <cell r="B56">
            <v>0</v>
          </cell>
          <cell r="C56">
            <v>0</v>
          </cell>
          <cell r="D56">
            <v>0</v>
          </cell>
          <cell r="E56">
            <v>0</v>
          </cell>
          <cell r="F56" t="str">
            <v xml:space="preserve"> /////////</v>
          </cell>
          <cell r="G56">
            <v>0</v>
          </cell>
          <cell r="H56">
            <v>0</v>
          </cell>
          <cell r="I56">
            <v>0</v>
          </cell>
        </row>
        <row r="57">
          <cell r="A57" t="str">
            <v>OBV</v>
          </cell>
          <cell r="B57">
            <v>45365</v>
          </cell>
          <cell r="C57">
            <v>1330.7675948963388</v>
          </cell>
          <cell r="D57">
            <v>382.08891531883728</v>
          </cell>
          <cell r="E57">
            <v>698.31216084028574</v>
          </cell>
          <cell r="F57" t="str">
            <v xml:space="preserve"> /////////</v>
          </cell>
          <cell r="G57">
            <v>0</v>
          </cell>
          <cell r="H57">
            <v>0</v>
          </cell>
          <cell r="I57">
            <v>2411.1686710554618</v>
          </cell>
        </row>
        <row r="58">
          <cell r="A58" t="str">
            <v>AMR</v>
          </cell>
          <cell r="B58">
            <v>0</v>
          </cell>
          <cell r="C58">
            <v>161.36261906925449</v>
          </cell>
          <cell r="D58">
            <v>15.016567840301065</v>
          </cell>
          <cell r="E58">
            <v>5.9513827699848854</v>
          </cell>
          <cell r="F58" t="str">
            <v xml:space="preserve"> /////////</v>
          </cell>
          <cell r="G58" t="str">
            <v>////////////</v>
          </cell>
          <cell r="H58" t="str">
            <v>////////////</v>
          </cell>
          <cell r="I58">
            <v>182.33056967954045</v>
          </cell>
        </row>
        <row r="59">
          <cell r="A59" t="str">
            <v>TMT</v>
          </cell>
          <cell r="B59">
            <v>0</v>
          </cell>
          <cell r="C59">
            <v>0</v>
          </cell>
          <cell r="D59">
            <v>0</v>
          </cell>
          <cell r="E59">
            <v>0</v>
          </cell>
          <cell r="F59" t="str">
            <v xml:space="preserve"> /////////</v>
          </cell>
          <cell r="G59">
            <v>0</v>
          </cell>
          <cell r="H59">
            <v>0</v>
          </cell>
          <cell r="I59">
            <v>0</v>
          </cell>
        </row>
        <row r="60">
          <cell r="A60" t="str">
            <v>OCL</v>
          </cell>
          <cell r="B60">
            <v>0</v>
          </cell>
          <cell r="C60">
            <v>0</v>
          </cell>
          <cell r="D60">
            <v>0</v>
          </cell>
          <cell r="E60">
            <v>0</v>
          </cell>
          <cell r="F60" t="str">
            <v xml:space="preserve"> /////////</v>
          </cell>
          <cell r="G60">
            <v>0</v>
          </cell>
          <cell r="H60">
            <v>0</v>
          </cell>
          <cell r="I60">
            <v>0</v>
          </cell>
        </row>
        <row r="61">
          <cell r="A61" t="str">
            <v>TNA</v>
          </cell>
          <cell r="B61">
            <v>0</v>
          </cell>
          <cell r="C61">
            <v>5.7203311336568143</v>
          </cell>
          <cell r="D61">
            <v>0.52991823088424495</v>
          </cell>
          <cell r="E61">
            <v>0.21089578100455236</v>
          </cell>
          <cell r="F61" t="str">
            <v xml:space="preserve"> /////////</v>
          </cell>
          <cell r="G61">
            <v>0</v>
          </cell>
          <cell r="H61">
            <v>0</v>
          </cell>
          <cell r="I61">
            <v>6.4611451455456113</v>
          </cell>
        </row>
        <row r="62">
          <cell r="A62" t="str">
            <v>ADM</v>
          </cell>
          <cell r="B62">
            <v>15176</v>
          </cell>
          <cell r="C62" t="str">
            <v>////////////</v>
          </cell>
          <cell r="D62">
            <v>548.58057793559772</v>
          </cell>
          <cell r="E62">
            <v>670.77846475290551</v>
          </cell>
          <cell r="F62" t="str">
            <v xml:space="preserve"> /////////</v>
          </cell>
          <cell r="G62" t="str">
            <v>////////////</v>
          </cell>
          <cell r="H62" t="str">
            <v>////////////</v>
          </cell>
          <cell r="I62">
            <v>1219.3590426885032</v>
          </cell>
        </row>
        <row r="63">
          <cell r="A63" t="str">
            <v>MSS</v>
          </cell>
          <cell r="B63">
            <v>24887.001029999999</v>
          </cell>
          <cell r="C63">
            <v>39859.699999999997</v>
          </cell>
          <cell r="D63">
            <v>2664.2860083889332</v>
          </cell>
          <cell r="E63">
            <v>876.7513168352923</v>
          </cell>
          <cell r="F63" t="str">
            <v xml:space="preserve"> /////////</v>
          </cell>
          <cell r="G63" t="str">
            <v>////////////</v>
          </cell>
          <cell r="H63" t="str">
            <v>////////////</v>
          </cell>
          <cell r="I63">
            <v>43400.737325224218</v>
          </cell>
        </row>
        <row r="64">
          <cell r="A64" t="str">
            <v>CDS</v>
          </cell>
          <cell r="B64">
            <v>24887.001029999999</v>
          </cell>
          <cell r="C64">
            <v>19398.3</v>
          </cell>
          <cell r="D64">
            <v>5010.36520494045</v>
          </cell>
          <cell r="E64">
            <v>1924.1198952707871</v>
          </cell>
          <cell r="F64" t="str">
            <v xml:space="preserve"> /////////</v>
          </cell>
          <cell r="G64" t="str">
            <v>////////////</v>
          </cell>
          <cell r="H64" t="str">
            <v>////////////</v>
          </cell>
          <cell r="I64">
            <v>26332.785100211237</v>
          </cell>
        </row>
        <row r="65">
          <cell r="F65" t="str">
            <v xml:space="preserve"> /////////</v>
          </cell>
        </row>
        <row r="67">
          <cell r="B67">
            <v>21375527.002060004</v>
          </cell>
          <cell r="C67">
            <v>182282.29254629445</v>
          </cell>
          <cell r="D67">
            <v>31793.825480023865</v>
          </cell>
          <cell r="E67">
            <v>45165.780098428666</v>
          </cell>
          <cell r="G67">
            <v>864.17752951154887</v>
          </cell>
          <cell r="H67">
            <v>0</v>
          </cell>
          <cell r="I67">
            <v>260106.07565425851</v>
          </cell>
        </row>
      </sheetData>
      <sheetData sheetId="3">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cell r="AH4">
            <v>33</v>
          </cell>
          <cell r="AI4">
            <v>34</v>
          </cell>
          <cell r="AJ4">
            <v>35</v>
          </cell>
          <cell r="AK4">
            <v>36</v>
          </cell>
          <cell r="AL4">
            <v>37</v>
          </cell>
          <cell r="AM4">
            <v>38</v>
          </cell>
          <cell r="AN4">
            <v>39</v>
          </cell>
          <cell r="AO4">
            <v>40</v>
          </cell>
          <cell r="AP4">
            <v>41</v>
          </cell>
          <cell r="AQ4">
            <v>42</v>
          </cell>
          <cell r="AR4">
            <v>43</v>
          </cell>
          <cell r="AS4">
            <v>44</v>
          </cell>
          <cell r="AT4">
            <v>45</v>
          </cell>
          <cell r="AU4">
            <v>46</v>
          </cell>
          <cell r="AV4">
            <v>47</v>
          </cell>
          <cell r="AW4">
            <v>48</v>
          </cell>
          <cell r="AX4">
            <v>49</v>
          </cell>
          <cell r="AY4">
            <v>50</v>
          </cell>
          <cell r="AZ4">
            <v>51</v>
          </cell>
          <cell r="BA4">
            <v>52</v>
          </cell>
          <cell r="BB4">
            <v>53</v>
          </cell>
          <cell r="BC4">
            <v>54</v>
          </cell>
          <cell r="BD4">
            <v>55</v>
          </cell>
          <cell r="BE4">
            <v>56</v>
          </cell>
          <cell r="BF4">
            <v>57</v>
          </cell>
          <cell r="BG4">
            <v>58</v>
          </cell>
          <cell r="BH4">
            <v>59</v>
          </cell>
          <cell r="BI4">
            <v>60</v>
          </cell>
          <cell r="BJ4">
            <v>61</v>
          </cell>
          <cell r="BK4">
            <v>62</v>
          </cell>
          <cell r="BL4">
            <v>63</v>
          </cell>
          <cell r="BM4">
            <v>64</v>
          </cell>
          <cell r="BN4">
            <v>65</v>
          </cell>
          <cell r="BO4">
            <v>66</v>
          </cell>
          <cell r="BP4">
            <v>67</v>
          </cell>
          <cell r="BQ4">
            <v>68</v>
          </cell>
          <cell r="BR4">
            <v>69</v>
          </cell>
          <cell r="BS4">
            <v>70</v>
          </cell>
          <cell r="BT4">
            <v>71</v>
          </cell>
          <cell r="BU4">
            <v>72</v>
          </cell>
          <cell r="BV4">
            <v>73</v>
          </cell>
          <cell r="BW4">
            <v>74</v>
          </cell>
          <cell r="BX4">
            <v>75</v>
          </cell>
          <cell r="BY4">
            <v>76</v>
          </cell>
          <cell r="BZ4">
            <v>77</v>
          </cell>
          <cell r="CA4">
            <v>78</v>
          </cell>
          <cell r="CB4">
            <v>79</v>
          </cell>
          <cell r="CC4">
            <v>80</v>
          </cell>
          <cell r="CD4">
            <v>81</v>
          </cell>
          <cell r="CE4">
            <v>82</v>
          </cell>
          <cell r="CF4">
            <v>83</v>
          </cell>
          <cell r="CG4">
            <v>84</v>
          </cell>
          <cell r="CH4">
            <v>85</v>
          </cell>
          <cell r="CI4">
            <v>86</v>
          </cell>
          <cell r="CJ4">
            <v>87</v>
          </cell>
          <cell r="CK4">
            <v>88</v>
          </cell>
          <cell r="CL4">
            <v>89</v>
          </cell>
          <cell r="CM4">
            <v>90</v>
          </cell>
          <cell r="CN4">
            <v>91</v>
          </cell>
          <cell r="CO4">
            <v>92</v>
          </cell>
          <cell r="CP4">
            <v>93</v>
          </cell>
          <cell r="CQ4">
            <v>94</v>
          </cell>
          <cell r="CR4">
            <v>95</v>
          </cell>
          <cell r="CS4">
            <v>96</v>
          </cell>
          <cell r="CT4">
            <v>97</v>
          </cell>
          <cell r="CU4">
            <v>98</v>
          </cell>
          <cell r="CV4">
            <v>99</v>
          </cell>
        </row>
        <row r="5">
          <cell r="AD5" t="str">
            <v>HSCRC TRIAL BALANCE</v>
          </cell>
          <cell r="BB5" t="str">
            <v>HSCRC TRIAL BALANCE</v>
          </cell>
          <cell r="BR5" t="str">
            <v>HSCRC TRIAL BALANCE</v>
          </cell>
          <cell r="CH5" t="str">
            <v>OVERHEAD ALLOCATION</v>
          </cell>
          <cell r="CP5" t="str">
            <v>FINAL HSCRC TRIAL BALANCE FOR</v>
          </cell>
        </row>
        <row r="6">
          <cell r="F6" t="str">
            <v>HSCRC</v>
          </cell>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SCHD</v>
          </cell>
          <cell r="BZ7" t="str">
            <v>Yes, Salary &amp; Other are Reversed Here</v>
          </cell>
        </row>
        <row r="8">
          <cell r="B8" t="str">
            <v>CODE</v>
          </cell>
          <cell r="D8" t="str">
            <v>DESCRIPTION</v>
          </cell>
          <cell r="F8" t="str">
            <v>#</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v>
          </cell>
          <cell r="F9" t="str">
            <v>C1</v>
          </cell>
          <cell r="H9">
            <v>0</v>
          </cell>
          <cell r="J9">
            <v>3300518.06</v>
          </cell>
          <cell r="L9">
            <v>3300518.06</v>
          </cell>
          <cell r="N9">
            <v>0</v>
          </cell>
          <cell r="O9" t="str">
            <v>DTY</v>
          </cell>
          <cell r="P9">
            <v>0</v>
          </cell>
          <cell r="R9">
            <v>3300.5</v>
          </cell>
          <cell r="T9">
            <v>3300.5</v>
          </cell>
          <cell r="X9">
            <v>0</v>
          </cell>
          <cell r="Z9">
            <v>0</v>
          </cell>
          <cell r="AD9">
            <v>0</v>
          </cell>
          <cell r="AF9">
            <v>3300.5</v>
          </cell>
          <cell r="AH9">
            <v>3300.5</v>
          </cell>
          <cell r="AJ9">
            <v>0</v>
          </cell>
          <cell r="AL9">
            <v>0</v>
          </cell>
          <cell r="AN9">
            <v>0</v>
          </cell>
          <cell r="AP9">
            <v>0</v>
          </cell>
          <cell r="AR9">
            <v>0</v>
          </cell>
          <cell r="AT9">
            <v>0.6880899867666519</v>
          </cell>
          <cell r="AV9">
            <v>107.99744155271283</v>
          </cell>
          <cell r="AX9">
            <v>108.68553153947948</v>
          </cell>
          <cell r="AZ9">
            <v>2.0257732177394725E-3</v>
          </cell>
          <cell r="BB9">
            <v>0.6880899867666519</v>
          </cell>
          <cell r="BD9">
            <v>3408.4974415527126</v>
          </cell>
          <cell r="BF9">
            <v>3409.1855315394791</v>
          </cell>
          <cell r="BH9">
            <v>2.0257732177394725E-3</v>
          </cell>
          <cell r="BN9">
            <v>0</v>
          </cell>
          <cell r="BR9">
            <v>0.6880899867666519</v>
          </cell>
          <cell r="BT9">
            <v>3408.4974415527126</v>
          </cell>
          <cell r="BV9">
            <v>3409.1855315394791</v>
          </cell>
          <cell r="BX9">
            <v>2.0257732177394725E-3</v>
          </cell>
          <cell r="CB9">
            <v>6.8000000000000005E-4</v>
          </cell>
          <cell r="CD9">
            <v>6.8000000000000005E-4</v>
          </cell>
          <cell r="CG9" t="str">
            <v>DTY</v>
          </cell>
          <cell r="CH9">
            <v>0</v>
          </cell>
          <cell r="CJ9">
            <v>0</v>
          </cell>
          <cell r="CL9">
            <v>0</v>
          </cell>
          <cell r="CN9">
            <v>0</v>
          </cell>
          <cell r="CO9" t="str">
            <v>DTY</v>
          </cell>
          <cell r="CP9">
            <v>0.68876998676665191</v>
          </cell>
          <cell r="CR9">
            <v>3408.4974415527126</v>
          </cell>
          <cell r="CT9">
            <v>3409.1862115394792</v>
          </cell>
          <cell r="CV9">
            <v>2.0257732177394725E-3</v>
          </cell>
        </row>
        <row r="10">
          <cell r="B10" t="str">
            <v>LL</v>
          </cell>
          <cell r="D10" t="str">
            <v>LAUNDRY &amp; LINEN</v>
          </cell>
          <cell r="F10" t="str">
            <v>C2</v>
          </cell>
          <cell r="H10">
            <v>99751.093438422497</v>
          </cell>
          <cell r="J10">
            <v>1000541.8800000001</v>
          </cell>
          <cell r="L10">
            <v>1100292.9734384227</v>
          </cell>
          <cell r="N10">
            <v>2.5787259615384617</v>
          </cell>
          <cell r="O10" t="str">
            <v>LL</v>
          </cell>
          <cell r="P10">
            <v>99.8</v>
          </cell>
          <cell r="R10">
            <v>1000.5</v>
          </cell>
          <cell r="T10">
            <v>1100.3</v>
          </cell>
          <cell r="X10">
            <v>0</v>
          </cell>
          <cell r="Z10">
            <v>0</v>
          </cell>
          <cell r="AD10">
            <v>99.8</v>
          </cell>
          <cell r="AF10">
            <v>1000.5</v>
          </cell>
          <cell r="AH10">
            <v>1100.3</v>
          </cell>
          <cell r="AJ10">
            <v>2.5787259615384617</v>
          </cell>
          <cell r="AL10">
            <v>0</v>
          </cell>
          <cell r="AN10">
            <v>0</v>
          </cell>
          <cell r="AP10">
            <v>0</v>
          </cell>
          <cell r="AR10">
            <v>0</v>
          </cell>
          <cell r="AT10">
            <v>3.6215262461402734E-2</v>
          </cell>
          <cell r="AV10">
            <v>5.6840758711954118</v>
          </cell>
          <cell r="AX10">
            <v>5.720291133656815</v>
          </cell>
          <cell r="AZ10">
            <v>1.0661964303891961E-4</v>
          </cell>
          <cell r="BB10">
            <v>99.836215262461394</v>
          </cell>
          <cell r="BD10">
            <v>1006.1840758711954</v>
          </cell>
          <cell r="BF10">
            <v>1106.0202911336569</v>
          </cell>
          <cell r="BH10">
            <v>2.5788325811815005</v>
          </cell>
          <cell r="BN10">
            <v>0</v>
          </cell>
          <cell r="BR10">
            <v>99.836215262461394</v>
          </cell>
          <cell r="BT10">
            <v>1006.1840758711954</v>
          </cell>
          <cell r="BV10">
            <v>1106.0202911336569</v>
          </cell>
          <cell r="BX10">
            <v>2.5788325811815005</v>
          </cell>
          <cell r="CB10">
            <v>0.86241000000000001</v>
          </cell>
          <cell r="CD10">
            <v>0.86241000000000001</v>
          </cell>
          <cell r="CG10" t="str">
            <v>LL</v>
          </cell>
          <cell r="CH10">
            <v>-0.7465321409117267</v>
          </cell>
          <cell r="CJ10">
            <v>-7.4880048528925318</v>
          </cell>
          <cell r="CL10">
            <v>-8.2345369938042587</v>
          </cell>
          <cell r="CN10">
            <v>-1.9299054742496095E-2</v>
          </cell>
          <cell r="CO10" t="str">
            <v>LL</v>
          </cell>
          <cell r="CP10">
            <v>99.952093121549666</v>
          </cell>
          <cell r="CR10">
            <v>998.69607101830286</v>
          </cell>
          <cell r="CT10">
            <v>1098.6481641398525</v>
          </cell>
          <cell r="CV10">
            <v>2.5595335264390044</v>
          </cell>
        </row>
        <row r="11">
          <cell r="B11" t="str">
            <v>SSS</v>
          </cell>
          <cell r="D11" t="str">
            <v>SOCIAL SERVICES</v>
          </cell>
          <cell r="F11" t="str">
            <v>C3</v>
          </cell>
          <cell r="H11">
            <v>505192.30529228889</v>
          </cell>
          <cell r="J11">
            <v>1599.28</v>
          </cell>
          <cell r="L11">
            <v>506791.58529228892</v>
          </cell>
          <cell r="N11">
            <v>5.1590144230769228</v>
          </cell>
          <cell r="O11" t="str">
            <v>SSS</v>
          </cell>
          <cell r="P11">
            <v>505.2</v>
          </cell>
          <cell r="R11">
            <v>1.6</v>
          </cell>
          <cell r="T11">
            <v>506.8</v>
          </cell>
          <cell r="X11">
            <v>0</v>
          </cell>
          <cell r="Z11">
            <v>0</v>
          </cell>
          <cell r="AD11">
            <v>505.2</v>
          </cell>
          <cell r="AF11">
            <v>1.6</v>
          </cell>
          <cell r="AH11">
            <v>506.8</v>
          </cell>
          <cell r="AJ11">
            <v>5.1590144230769228</v>
          </cell>
          <cell r="AL11">
            <v>0</v>
          </cell>
          <cell r="AN11">
            <v>0</v>
          </cell>
          <cell r="AP11">
            <v>0</v>
          </cell>
          <cell r="AR11">
            <v>0</v>
          </cell>
          <cell r="AT11">
            <v>0.25350683722981909</v>
          </cell>
          <cell r="AV11">
            <v>39.788531098367883</v>
          </cell>
          <cell r="AX11">
            <v>40.042037935597705</v>
          </cell>
          <cell r="AZ11">
            <v>7.4633750127243732E-4</v>
          </cell>
          <cell r="BB11">
            <v>505.45350683722978</v>
          </cell>
          <cell r="BD11">
            <v>41.388531098367885</v>
          </cell>
          <cell r="BF11">
            <v>546.84203793559766</v>
          </cell>
          <cell r="BH11">
            <v>5.1597607605781954</v>
          </cell>
          <cell r="BN11">
            <v>0</v>
          </cell>
          <cell r="BR11">
            <v>505.45350683722978</v>
          </cell>
          <cell r="BT11">
            <v>41.388531098367885</v>
          </cell>
          <cell r="BV11">
            <v>546.84203793559766</v>
          </cell>
          <cell r="BX11">
            <v>5.1597607605781954</v>
          </cell>
          <cell r="CB11">
            <v>1.73854</v>
          </cell>
          <cell r="CD11">
            <v>1.73854</v>
          </cell>
          <cell r="CG11" t="str">
            <v>SSS</v>
          </cell>
          <cell r="CH11">
            <v>0</v>
          </cell>
          <cell r="CJ11">
            <v>0</v>
          </cell>
          <cell r="CL11">
            <v>0</v>
          </cell>
          <cell r="CN11">
            <v>0</v>
          </cell>
          <cell r="CO11" t="str">
            <v>SSS</v>
          </cell>
          <cell r="CP11">
            <v>507.19204683722978</v>
          </cell>
          <cell r="CR11">
            <v>41.388531098367885</v>
          </cell>
          <cell r="CT11">
            <v>548.58057793559772</v>
          </cell>
          <cell r="CV11">
            <v>5.1597607605781954</v>
          </cell>
        </row>
        <row r="12">
          <cell r="B12" t="str">
            <v>PUR</v>
          </cell>
          <cell r="D12" t="str">
            <v>PURCHASING &amp; STORES</v>
          </cell>
          <cell r="F12" t="str">
            <v>C4</v>
          </cell>
          <cell r="H12">
            <v>1196840.4079845827</v>
          </cell>
          <cell r="J12">
            <v>1283411.8700000001</v>
          </cell>
          <cell r="L12">
            <v>2480252.2779845828</v>
          </cell>
          <cell r="N12">
            <v>20.308173076923076</v>
          </cell>
          <cell r="O12" t="str">
            <v>PUR</v>
          </cell>
          <cell r="P12">
            <v>1196.8</v>
          </cell>
          <cell r="R12">
            <v>1283.4000000000001</v>
          </cell>
          <cell r="T12">
            <v>2480.1999999999998</v>
          </cell>
          <cell r="X12">
            <v>0</v>
          </cell>
          <cell r="Z12">
            <v>0</v>
          </cell>
          <cell r="AD12">
            <v>1196.8</v>
          </cell>
          <cell r="AF12">
            <v>1283.4000000000001</v>
          </cell>
          <cell r="AH12">
            <v>2480.1999999999998</v>
          </cell>
          <cell r="AJ12">
            <v>20.308173076923076</v>
          </cell>
          <cell r="AL12">
            <v>0</v>
          </cell>
          <cell r="AN12">
            <v>0</v>
          </cell>
          <cell r="AP12">
            <v>0</v>
          </cell>
          <cell r="AR12">
            <v>0</v>
          </cell>
          <cell r="AT12">
            <v>0.76052051168945745</v>
          </cell>
          <cell r="AV12">
            <v>119.36559329510366</v>
          </cell>
          <cell r="AX12">
            <v>120.12611380679313</v>
          </cell>
          <cell r="AZ12">
            <v>2.2390125038173119E-3</v>
          </cell>
          <cell r="BB12">
            <v>1197.5605205116894</v>
          </cell>
          <cell r="BD12">
            <v>1402.7655932951038</v>
          </cell>
          <cell r="BF12">
            <v>2600.3261138067933</v>
          </cell>
          <cell r="BH12">
            <v>20.310412089426894</v>
          </cell>
          <cell r="BN12">
            <v>0</v>
          </cell>
          <cell r="BR12">
            <v>1197.5605205116894</v>
          </cell>
          <cell r="BT12">
            <v>1402.7655932951038</v>
          </cell>
          <cell r="BV12">
            <v>2600.3261138067933</v>
          </cell>
          <cell r="BX12">
            <v>20.310412089426894</v>
          </cell>
          <cell r="CB12">
            <v>6.7582500000000003</v>
          </cell>
          <cell r="CD12">
            <v>6.7582500000000003</v>
          </cell>
          <cell r="CG12" t="str">
            <v>PUR</v>
          </cell>
          <cell r="CH12">
            <v>-14.896809208674396</v>
          </cell>
          <cell r="CJ12">
            <v>-15.974345147431144</v>
          </cell>
          <cell r="CL12">
            <v>-30.871154356105542</v>
          </cell>
          <cell r="CN12">
            <v>-0.25277136173326648</v>
          </cell>
          <cell r="CO12" t="str">
            <v>PUR</v>
          </cell>
          <cell r="CP12">
            <v>1189.4219613030152</v>
          </cell>
          <cell r="CR12">
            <v>1386.7912481476726</v>
          </cell>
          <cell r="CT12">
            <v>2576.2132094506878</v>
          </cell>
          <cell r="CV12">
            <v>20.057640727693627</v>
          </cell>
        </row>
        <row r="13">
          <cell r="B13" t="str">
            <v>POP</v>
          </cell>
          <cell r="D13" t="str">
            <v>PLANT OPERATIONS</v>
          </cell>
          <cell r="F13" t="str">
            <v>C5</v>
          </cell>
          <cell r="H13">
            <v>3230654.4345939183</v>
          </cell>
          <cell r="J13">
            <v>8976277.0500000026</v>
          </cell>
          <cell r="L13">
            <v>12206931.48459392</v>
          </cell>
          <cell r="N13">
            <v>46.156129807692309</v>
          </cell>
          <cell r="O13" t="str">
            <v>POP</v>
          </cell>
          <cell r="P13">
            <v>3230.7</v>
          </cell>
          <cell r="R13">
            <v>8976.2999999999993</v>
          </cell>
          <cell r="T13">
            <v>12207</v>
          </cell>
          <cell r="X13">
            <v>0</v>
          </cell>
          <cell r="Z13">
            <v>0</v>
          </cell>
          <cell r="AD13">
            <v>3230.7</v>
          </cell>
          <cell r="AF13">
            <v>8976.2999999999993</v>
          </cell>
          <cell r="AH13">
            <v>12207</v>
          </cell>
          <cell r="AJ13">
            <v>46.156129807692309</v>
          </cell>
          <cell r="AL13">
            <v>0</v>
          </cell>
          <cell r="AN13">
            <v>0</v>
          </cell>
          <cell r="AP13">
            <v>0</v>
          </cell>
          <cell r="AR13">
            <v>0</v>
          </cell>
          <cell r="AT13">
            <v>1.8469783855315394</v>
          </cell>
          <cell r="AV13">
            <v>289.88786943096602</v>
          </cell>
          <cell r="AX13">
            <v>291.73484781649756</v>
          </cell>
          <cell r="AZ13">
            <v>5.4376017949849011E-3</v>
          </cell>
          <cell r="BB13">
            <v>3232.5469783855315</v>
          </cell>
          <cell r="BD13">
            <v>9266.1878694309653</v>
          </cell>
          <cell r="BF13">
            <v>12498.734847816497</v>
          </cell>
          <cell r="BH13">
            <v>46.161567409487297</v>
          </cell>
          <cell r="BN13">
            <v>0</v>
          </cell>
          <cell r="BR13">
            <v>3232.5469783855315</v>
          </cell>
          <cell r="BT13">
            <v>9266.1878694309653</v>
          </cell>
          <cell r="BV13">
            <v>12498.734847816497</v>
          </cell>
          <cell r="BX13">
            <v>46.161567409487297</v>
          </cell>
          <cell r="CB13">
            <v>15.19537</v>
          </cell>
          <cell r="CD13">
            <v>15.19537</v>
          </cell>
          <cell r="CG13" t="str">
            <v>POP</v>
          </cell>
          <cell r="CH13">
            <v>-74.445502264154484</v>
          </cell>
          <cell r="CJ13">
            <v>-206.84460903459296</v>
          </cell>
          <cell r="CL13">
            <v>-281.29011129874743</v>
          </cell>
          <cell r="CN13">
            <v>-1.0635975885595059</v>
          </cell>
          <cell r="CO13" t="str">
            <v>POP</v>
          </cell>
          <cell r="CP13">
            <v>3173.2968461213768</v>
          </cell>
          <cell r="CR13">
            <v>9059.343260396372</v>
          </cell>
          <cell r="CT13">
            <v>12232.640106517749</v>
          </cell>
          <cell r="CV13">
            <v>45.097969820927794</v>
          </cell>
        </row>
        <row r="14">
          <cell r="B14" t="str">
            <v>HKP</v>
          </cell>
          <cell r="D14" t="str">
            <v>HOUSEKEEPING</v>
          </cell>
          <cell r="F14" t="str">
            <v>C6</v>
          </cell>
          <cell r="H14">
            <v>0</v>
          </cell>
          <cell r="J14">
            <v>4307363.5899999989</v>
          </cell>
          <cell r="L14">
            <v>4307363.5899999989</v>
          </cell>
          <cell r="N14">
            <v>0</v>
          </cell>
          <cell r="O14" t="str">
            <v>HKP</v>
          </cell>
          <cell r="P14">
            <v>0</v>
          </cell>
          <cell r="R14">
            <v>4307.3999999999996</v>
          </cell>
          <cell r="T14">
            <v>4307.3999999999996</v>
          </cell>
          <cell r="X14">
            <v>0</v>
          </cell>
          <cell r="Z14">
            <v>0</v>
          </cell>
          <cell r="AD14">
            <v>0</v>
          </cell>
          <cell r="AF14">
            <v>4307.3999999999996</v>
          </cell>
          <cell r="AH14">
            <v>4307.3999999999996</v>
          </cell>
          <cell r="AJ14">
            <v>0</v>
          </cell>
          <cell r="AL14">
            <v>0</v>
          </cell>
          <cell r="AN14">
            <v>0</v>
          </cell>
          <cell r="AP14">
            <v>0</v>
          </cell>
          <cell r="AR14">
            <v>0</v>
          </cell>
          <cell r="AT14">
            <v>0.28972209969122187</v>
          </cell>
          <cell r="AV14">
            <v>45.472606969563294</v>
          </cell>
          <cell r="AX14">
            <v>45.76232906925452</v>
          </cell>
          <cell r="AZ14">
            <v>8.5295714431135692E-4</v>
          </cell>
          <cell r="BB14">
            <v>0.28972209969122187</v>
          </cell>
          <cell r="BD14">
            <v>4352.8726069695631</v>
          </cell>
          <cell r="BF14">
            <v>4353.1623290692542</v>
          </cell>
          <cell r="BH14">
            <v>8.5295714431135692E-4</v>
          </cell>
          <cell r="BN14">
            <v>0</v>
          </cell>
          <cell r="BR14">
            <v>0.28972209969122187</v>
          </cell>
          <cell r="BT14">
            <v>4352.8726069695631</v>
          </cell>
          <cell r="BV14">
            <v>4353.1623290692542</v>
          </cell>
          <cell r="BX14">
            <v>8.5295714431135692E-4</v>
          </cell>
          <cell r="CB14">
            <v>2.9E-4</v>
          </cell>
          <cell r="CD14">
            <v>2.9E-4</v>
          </cell>
          <cell r="CG14" t="str">
            <v>HKP</v>
          </cell>
          <cell r="CH14">
            <v>0</v>
          </cell>
          <cell r="CJ14">
            <v>-99.256621958141366</v>
          </cell>
          <cell r="CL14">
            <v>-99.256621958141366</v>
          </cell>
          <cell r="CN14">
            <v>0</v>
          </cell>
          <cell r="CO14" t="str">
            <v>HKP</v>
          </cell>
          <cell r="CP14">
            <v>0.29001209969122188</v>
          </cell>
          <cell r="CR14">
            <v>4253.6159850114218</v>
          </cell>
          <cell r="CT14">
            <v>4253.9059971111128</v>
          </cell>
          <cell r="CV14">
            <v>8.5295714431135692E-4</v>
          </cell>
        </row>
        <row r="15">
          <cell r="B15" t="str">
            <v>CSS</v>
          </cell>
          <cell r="D15" t="str">
            <v>CENTRAL SVCS &amp; SUPPLY</v>
          </cell>
          <cell r="F15" t="str">
            <v>C7</v>
          </cell>
          <cell r="H15">
            <v>937464.79110080563</v>
          </cell>
          <cell r="J15">
            <v>1632441.2820899966</v>
          </cell>
          <cell r="L15">
            <v>2569906.0731908022</v>
          </cell>
          <cell r="N15">
            <v>18.771569437643187</v>
          </cell>
          <cell r="O15" t="str">
            <v>CSS</v>
          </cell>
          <cell r="P15">
            <v>937.5</v>
          </cell>
          <cell r="R15">
            <v>1632.4</v>
          </cell>
          <cell r="T15">
            <v>2569.9</v>
          </cell>
          <cell r="X15">
            <v>0</v>
          </cell>
          <cell r="Z15">
            <v>0</v>
          </cell>
          <cell r="AD15">
            <v>937.5</v>
          </cell>
          <cell r="AF15">
            <v>1632.4</v>
          </cell>
          <cell r="AH15">
            <v>2569.9</v>
          </cell>
          <cell r="AJ15">
            <v>18.771569437643187</v>
          </cell>
          <cell r="AL15">
            <v>0</v>
          </cell>
          <cell r="AN15">
            <v>0</v>
          </cell>
          <cell r="AP15">
            <v>0</v>
          </cell>
          <cell r="AR15">
            <v>0</v>
          </cell>
          <cell r="AT15">
            <v>0.76052051168945745</v>
          </cell>
          <cell r="AV15">
            <v>119.36559329510366</v>
          </cell>
          <cell r="AX15">
            <v>120.12611380679313</v>
          </cell>
          <cell r="AZ15">
            <v>2.2390125038173119E-3</v>
          </cell>
          <cell r="BB15">
            <v>938.26052051168949</v>
          </cell>
          <cell r="BD15">
            <v>1751.7655932951038</v>
          </cell>
          <cell r="BF15">
            <v>2690.0261138067935</v>
          </cell>
          <cell r="BH15">
            <v>18.773808450147005</v>
          </cell>
          <cell r="BN15">
            <v>0</v>
          </cell>
          <cell r="BR15">
            <v>938.26052051168949</v>
          </cell>
          <cell r="BT15">
            <v>1751.7655932951038</v>
          </cell>
          <cell r="BV15">
            <v>2690.0261138067935</v>
          </cell>
          <cell r="BX15">
            <v>18.773808450147005</v>
          </cell>
          <cell r="CB15">
            <v>6.24695</v>
          </cell>
          <cell r="CD15">
            <v>6.24695</v>
          </cell>
          <cell r="CG15" t="str">
            <v>CSS</v>
          </cell>
          <cell r="CH15">
            <v>-11.668417977627637</v>
          </cell>
          <cell r="CJ15">
            <v>-20.318637440232344</v>
          </cell>
          <cell r="CL15">
            <v>-31.987055417859981</v>
          </cell>
          <cell r="CN15">
            <v>-0.2336455943452371</v>
          </cell>
          <cell r="CO15" t="str">
            <v>CSS</v>
          </cell>
          <cell r="CP15">
            <v>932.83905253406181</v>
          </cell>
          <cell r="CR15">
            <v>1731.4469558548715</v>
          </cell>
          <cell r="CT15">
            <v>2664.2860083889332</v>
          </cell>
          <cell r="CV15">
            <v>18.540162855801768</v>
          </cell>
        </row>
        <row r="16">
          <cell r="B16" t="str">
            <v>PHM</v>
          </cell>
          <cell r="D16" t="str">
            <v>PHARMACY</v>
          </cell>
          <cell r="F16" t="str">
            <v>C8</v>
          </cell>
          <cell r="H16">
            <v>4175589.7868170217</v>
          </cell>
          <cell r="J16">
            <v>696734.90000000154</v>
          </cell>
          <cell r="L16">
            <v>4872324.686817023</v>
          </cell>
          <cell r="N16">
            <v>36.261538461538464</v>
          </cell>
          <cell r="O16" t="str">
            <v>PHM</v>
          </cell>
          <cell r="P16">
            <v>4175.6000000000004</v>
          </cell>
          <cell r="R16">
            <v>696.7</v>
          </cell>
          <cell r="T16">
            <v>4872.3</v>
          </cell>
          <cell r="X16">
            <v>0</v>
          </cell>
          <cell r="Z16">
            <v>0</v>
          </cell>
          <cell r="AD16">
            <v>4175.6000000000004</v>
          </cell>
          <cell r="AF16">
            <v>696.7</v>
          </cell>
          <cell r="AH16">
            <v>4872.3</v>
          </cell>
          <cell r="AJ16">
            <v>36.261538461538464</v>
          </cell>
          <cell r="AL16">
            <v>0</v>
          </cell>
          <cell r="AN16">
            <v>0</v>
          </cell>
          <cell r="AP16">
            <v>0</v>
          </cell>
          <cell r="AR16">
            <v>0</v>
          </cell>
          <cell r="AT16">
            <v>0.79673577415086005</v>
          </cell>
          <cell r="AV16">
            <v>125.04966916629907</v>
          </cell>
          <cell r="AX16">
            <v>125.84640494044993</v>
          </cell>
          <cell r="AZ16">
            <v>2.3456321468562314E-3</v>
          </cell>
          <cell r="BB16">
            <v>4176.3967357741512</v>
          </cell>
          <cell r="BD16">
            <v>821.7496691662991</v>
          </cell>
          <cell r="BF16">
            <v>4998.1464049404503</v>
          </cell>
          <cell r="BH16">
            <v>36.26388409368532</v>
          </cell>
          <cell r="BN16">
            <v>0</v>
          </cell>
          <cell r="BR16">
            <v>4176.3967357741512</v>
          </cell>
          <cell r="BT16">
            <v>821.7496691662991</v>
          </cell>
          <cell r="BV16">
            <v>4998.1464049404503</v>
          </cell>
          <cell r="BX16">
            <v>36.26388409368532</v>
          </cell>
          <cell r="CB16">
            <v>12.2188</v>
          </cell>
          <cell r="CD16">
            <v>12.2188</v>
          </cell>
          <cell r="CG16" t="str">
            <v>PHM</v>
          </cell>
          <cell r="CH16">
            <v>0</v>
          </cell>
          <cell r="CJ16">
            <v>0</v>
          </cell>
          <cell r="CL16">
            <v>0</v>
          </cell>
          <cell r="CN16">
            <v>0</v>
          </cell>
          <cell r="CO16" t="str">
            <v>PHM</v>
          </cell>
          <cell r="CP16">
            <v>4188.6155357741509</v>
          </cell>
          <cell r="CR16">
            <v>821.7496691662991</v>
          </cell>
          <cell r="CT16">
            <v>5010.36520494045</v>
          </cell>
          <cell r="CV16">
            <v>36.26388409368532</v>
          </cell>
        </row>
        <row r="17">
          <cell r="B17" t="str">
            <v>FIS</v>
          </cell>
          <cell r="D17" t="str">
            <v>GENERAL ACCOUNTING</v>
          </cell>
          <cell r="F17" t="str">
            <v>C9</v>
          </cell>
          <cell r="H17">
            <v>626548.3932811406</v>
          </cell>
          <cell r="J17">
            <v>1360973.3</v>
          </cell>
          <cell r="L17">
            <v>1987521.6932811406</v>
          </cell>
          <cell r="N17">
            <v>7.2557692307692312</v>
          </cell>
          <cell r="O17" t="str">
            <v>FIS</v>
          </cell>
          <cell r="P17">
            <v>626.5</v>
          </cell>
          <cell r="R17">
            <v>1361</v>
          </cell>
          <cell r="T17">
            <v>1987.5</v>
          </cell>
          <cell r="X17">
            <v>0</v>
          </cell>
          <cell r="Z17">
            <v>0</v>
          </cell>
          <cell r="AD17">
            <v>626.5</v>
          </cell>
          <cell r="AF17">
            <v>1361</v>
          </cell>
          <cell r="AH17">
            <v>1987.5</v>
          </cell>
          <cell r="AJ17">
            <v>7.2557692307692312</v>
          </cell>
          <cell r="AL17">
            <v>0</v>
          </cell>
          <cell r="AN17">
            <v>0</v>
          </cell>
          <cell r="AP17">
            <v>0</v>
          </cell>
          <cell r="AR17">
            <v>0</v>
          </cell>
          <cell r="AT17">
            <v>1.2675341861490956</v>
          </cell>
          <cell r="AV17">
            <v>198.94265549183942</v>
          </cell>
          <cell r="AX17">
            <v>200.21018967798852</v>
          </cell>
          <cell r="AZ17">
            <v>3.7316875063621866E-3</v>
          </cell>
          <cell r="BB17">
            <v>627.76753418614908</v>
          </cell>
          <cell r="BD17">
            <v>1559.9426554918393</v>
          </cell>
          <cell r="BF17">
            <v>2187.7101896779886</v>
          </cell>
          <cell r="BH17">
            <v>7.2595009182755934</v>
          </cell>
          <cell r="BN17">
            <v>0</v>
          </cell>
          <cell r="BR17">
            <v>627.76753418614908</v>
          </cell>
          <cell r="BT17">
            <v>1559.9426554918393</v>
          </cell>
          <cell r="BV17">
            <v>2187.7101896779886</v>
          </cell>
          <cell r="BX17">
            <v>7.2595009182755934</v>
          </cell>
          <cell r="CB17">
            <v>2.0626500000000001</v>
          </cell>
          <cell r="CD17">
            <v>2.0626500000000001</v>
          </cell>
          <cell r="CG17" t="str">
            <v>FIS</v>
          </cell>
          <cell r="CH17">
            <v>-46.630683412520824</v>
          </cell>
          <cell r="CJ17">
            <v>-101.29004521557681</v>
          </cell>
          <cell r="CL17">
            <v>-147.92072862809763</v>
          </cell>
          <cell r="CN17">
            <v>-1.1378022146232296</v>
          </cell>
          <cell r="CO17" t="str">
            <v>FIS</v>
          </cell>
          <cell r="CP17">
            <v>583.19950077362819</v>
          </cell>
          <cell r="CR17">
            <v>1458.6526102762625</v>
          </cell>
          <cell r="CT17">
            <v>2041.8521110498907</v>
          </cell>
          <cell r="CV17">
            <v>6.1216987036523633</v>
          </cell>
        </row>
        <row r="18">
          <cell r="B18" t="str">
            <v>PAC</v>
          </cell>
          <cell r="D18" t="str">
            <v>PATIENT ACCOUNTS</v>
          </cell>
          <cell r="F18" t="str">
            <v>C10</v>
          </cell>
          <cell r="H18">
            <v>2063997.8161338044</v>
          </cell>
          <cell r="J18">
            <v>1839675.7916799195</v>
          </cell>
          <cell r="L18">
            <v>3903673.6078137239</v>
          </cell>
          <cell r="N18">
            <v>41.834535940821986</v>
          </cell>
          <cell r="O18" t="str">
            <v>PAC</v>
          </cell>
          <cell r="P18">
            <v>2064</v>
          </cell>
          <cell r="R18">
            <v>1839.7</v>
          </cell>
          <cell r="T18">
            <v>3903.7</v>
          </cell>
          <cell r="X18">
            <v>0</v>
          </cell>
          <cell r="Z18">
            <v>0</v>
          </cell>
          <cell r="AD18">
            <v>2064</v>
          </cell>
          <cell r="AF18">
            <v>1839.7</v>
          </cell>
          <cell r="AH18">
            <v>3903.7</v>
          </cell>
          <cell r="AJ18">
            <v>41.834535940821986</v>
          </cell>
          <cell r="AL18">
            <v>0</v>
          </cell>
          <cell r="AN18">
            <v>0</v>
          </cell>
          <cell r="AP18">
            <v>0</v>
          </cell>
          <cell r="AR18">
            <v>0</v>
          </cell>
          <cell r="AT18">
            <v>1.6296868107631231</v>
          </cell>
          <cell r="AV18">
            <v>255.78341420379357</v>
          </cell>
          <cell r="AX18">
            <v>257.41310101455667</v>
          </cell>
          <cell r="AZ18">
            <v>4.7978839367513832E-3</v>
          </cell>
          <cell r="BB18">
            <v>2065.6296868107629</v>
          </cell>
          <cell r="BD18">
            <v>2095.4834142037935</v>
          </cell>
          <cell r="BF18">
            <v>4161.1131010145564</v>
          </cell>
          <cell r="BH18">
            <v>41.839333824758739</v>
          </cell>
          <cell r="BN18">
            <v>0</v>
          </cell>
          <cell r="BR18">
            <v>2065.6296868107629</v>
          </cell>
          <cell r="BT18">
            <v>2095.4834142037935</v>
          </cell>
          <cell r="BV18">
            <v>4161.1131010145564</v>
          </cell>
          <cell r="BX18">
            <v>41.839333824758739</v>
          </cell>
          <cell r="CB18">
            <v>13.86509</v>
          </cell>
          <cell r="CD18">
            <v>13.86509</v>
          </cell>
          <cell r="CG18" t="str">
            <v>PAC</v>
          </cell>
          <cell r="CH18">
            <v>-34.016264477645606</v>
          </cell>
          <cell r="CJ18">
            <v>-30.319265744246966</v>
          </cell>
          <cell r="CL18">
            <v>-64.335530221892569</v>
          </cell>
          <cell r="CN18">
            <v>-0.68946518631893661</v>
          </cell>
          <cell r="CO18" t="str">
            <v>PAC</v>
          </cell>
          <cell r="CP18">
            <v>2045.4785123331171</v>
          </cell>
          <cell r="CR18">
            <v>2065.1641484595466</v>
          </cell>
          <cell r="CT18">
            <v>4110.6426607926642</v>
          </cell>
          <cell r="CV18">
            <v>41.149868638439806</v>
          </cell>
        </row>
        <row r="19">
          <cell r="B19" t="str">
            <v>MGT</v>
          </cell>
          <cell r="D19" t="str">
            <v>HOSPITAL ADMIN</v>
          </cell>
          <cell r="F19" t="str">
            <v>C11</v>
          </cell>
          <cell r="H19">
            <v>7567683.2097787801</v>
          </cell>
          <cell r="J19">
            <v>16064168.598713309</v>
          </cell>
          <cell r="L19">
            <v>23631851.808492087</v>
          </cell>
          <cell r="N19">
            <v>52.141689834654663</v>
          </cell>
          <cell r="O19" t="str">
            <v>MGT</v>
          </cell>
          <cell r="P19">
            <v>7567.7</v>
          </cell>
          <cell r="R19">
            <v>16064.2</v>
          </cell>
          <cell r="T19">
            <v>23631.9</v>
          </cell>
          <cell r="X19">
            <v>0</v>
          </cell>
          <cell r="Z19">
            <v>0</v>
          </cell>
          <cell r="AD19">
            <v>7567.7</v>
          </cell>
          <cell r="AF19">
            <v>16064.2</v>
          </cell>
          <cell r="AH19">
            <v>23631.9</v>
          </cell>
          <cell r="AJ19">
            <v>52.141689834654663</v>
          </cell>
          <cell r="AL19">
            <v>0</v>
          </cell>
          <cell r="AN19">
            <v>0</v>
          </cell>
          <cell r="AP19">
            <v>0</v>
          </cell>
          <cell r="AR19">
            <v>0</v>
          </cell>
          <cell r="AT19">
            <v>13.182355535950595</v>
          </cell>
          <cell r="AV19">
            <v>2069.0036171151301</v>
          </cell>
          <cell r="AX19">
            <v>2082.1859726510806</v>
          </cell>
          <cell r="AZ19">
            <v>3.8809550066166744E-2</v>
          </cell>
          <cell r="BB19">
            <v>7580.8823555359504</v>
          </cell>
          <cell r="BD19">
            <v>18133.20361711513</v>
          </cell>
          <cell r="BF19">
            <v>25714.085972651083</v>
          </cell>
          <cell r="BH19">
            <v>52.180499384720832</v>
          </cell>
          <cell r="BN19">
            <v>0</v>
          </cell>
          <cell r="BR19">
            <v>7580.8823555359504</v>
          </cell>
          <cell r="BT19">
            <v>18133.20361711513</v>
          </cell>
          <cell r="BV19">
            <v>25714.085972651083</v>
          </cell>
          <cell r="BX19">
            <v>52.180499384720832</v>
          </cell>
          <cell r="CB19">
            <v>16.27422</v>
          </cell>
          <cell r="CD19">
            <v>16.27422</v>
          </cell>
          <cell r="CG19" t="str">
            <v>MGT</v>
          </cell>
          <cell r="CH19">
            <v>-563.22263963272007</v>
          </cell>
          <cell r="CJ19">
            <v>-1195.571113492322</v>
          </cell>
          <cell r="CL19">
            <v>-1758.793753125042</v>
          </cell>
          <cell r="CN19">
            <v>-3.8806302232150709</v>
          </cell>
          <cell r="CO19" t="str">
            <v>MGT</v>
          </cell>
          <cell r="CP19">
            <v>7033.933935903231</v>
          </cell>
          <cell r="CR19">
            <v>16937.632503622808</v>
          </cell>
          <cell r="CT19">
            <v>23971.566439526039</v>
          </cell>
          <cell r="CV19">
            <v>48.299869161505761</v>
          </cell>
        </row>
        <row r="20">
          <cell r="B20" t="str">
            <v>MRD</v>
          </cell>
          <cell r="D20" t="str">
            <v>MEDICAL RECORDS</v>
          </cell>
          <cell r="F20" t="str">
            <v>C12</v>
          </cell>
          <cell r="H20">
            <v>2165684.0751297451</v>
          </cell>
          <cell r="J20">
            <v>1138448.8</v>
          </cell>
          <cell r="L20">
            <v>3304132.8751297453</v>
          </cell>
          <cell r="N20">
            <v>33.092067307692311</v>
          </cell>
          <cell r="O20" t="str">
            <v>MRD</v>
          </cell>
          <cell r="P20">
            <v>2165.6999999999998</v>
          </cell>
          <cell r="R20">
            <v>1138.4000000000001</v>
          </cell>
          <cell r="T20">
            <v>3304.1</v>
          </cell>
          <cell r="X20">
            <v>0</v>
          </cell>
          <cell r="Z20">
            <v>0</v>
          </cell>
          <cell r="AD20">
            <v>2165.6999999999998</v>
          </cell>
          <cell r="AF20">
            <v>1138.4000000000001</v>
          </cell>
          <cell r="AH20">
            <v>3304.1</v>
          </cell>
          <cell r="AJ20">
            <v>33.092067307692311</v>
          </cell>
          <cell r="AL20">
            <v>0</v>
          </cell>
          <cell r="AN20">
            <v>0</v>
          </cell>
          <cell r="AP20">
            <v>0</v>
          </cell>
          <cell r="AR20">
            <v>0</v>
          </cell>
          <cell r="AT20">
            <v>1.9194089104543448</v>
          </cell>
          <cell r="AV20">
            <v>301.25602117335683</v>
          </cell>
          <cell r="AX20">
            <v>303.17543008381119</v>
          </cell>
          <cell r="AZ20">
            <v>5.6508410810627392E-3</v>
          </cell>
          <cell r="BB20">
            <v>2167.6194089104542</v>
          </cell>
          <cell r="BD20">
            <v>1439.656021173357</v>
          </cell>
          <cell r="BF20">
            <v>3607.2754300838114</v>
          </cell>
          <cell r="BH20">
            <v>33.097718148773374</v>
          </cell>
          <cell r="BN20">
            <v>0</v>
          </cell>
          <cell r="BR20">
            <v>2167.6194089104542</v>
          </cell>
          <cell r="BT20">
            <v>1439.656021173357</v>
          </cell>
          <cell r="BV20">
            <v>3607.2754300838114</v>
          </cell>
          <cell r="BX20">
            <v>33.097718148773374</v>
          </cell>
          <cell r="CB20">
            <v>11.15199</v>
          </cell>
          <cell r="CD20">
            <v>11.15199</v>
          </cell>
          <cell r="CG20" t="str">
            <v>MRD</v>
          </cell>
          <cell r="CH20">
            <v>0</v>
          </cell>
          <cell r="CJ20">
            <v>0</v>
          </cell>
          <cell r="CL20">
            <v>0</v>
          </cell>
          <cell r="CN20">
            <v>0</v>
          </cell>
          <cell r="CO20" t="str">
            <v>MRD</v>
          </cell>
          <cell r="CP20">
            <v>2178.7713989104541</v>
          </cell>
          <cell r="CR20">
            <v>1439.656021173357</v>
          </cell>
          <cell r="CT20">
            <v>3618.4274200838108</v>
          </cell>
          <cell r="CV20">
            <v>33.097718148773374</v>
          </cell>
        </row>
        <row r="21">
          <cell r="B21" t="str">
            <v>MSA</v>
          </cell>
          <cell r="D21" t="str">
            <v>MEDICAL STAFF ADMIN</v>
          </cell>
          <cell r="F21" t="str">
            <v>C13</v>
          </cell>
          <cell r="H21">
            <v>1010539.0321373952</v>
          </cell>
          <cell r="J21">
            <v>132766.52999999997</v>
          </cell>
          <cell r="L21">
            <v>1143305.5621373951</v>
          </cell>
          <cell r="N21">
            <v>10.087259615384616</v>
          </cell>
          <cell r="O21" t="str">
            <v>MSA</v>
          </cell>
          <cell r="P21">
            <v>1010.5</v>
          </cell>
          <cell r="R21">
            <v>132.80000000000001</v>
          </cell>
          <cell r="T21">
            <v>1143.3</v>
          </cell>
          <cell r="X21">
            <v>0</v>
          </cell>
          <cell r="Z21">
            <v>0</v>
          </cell>
          <cell r="AD21">
            <v>1010.5</v>
          </cell>
          <cell r="AF21">
            <v>132.80000000000001</v>
          </cell>
          <cell r="AH21">
            <v>1143.3</v>
          </cell>
          <cell r="AJ21">
            <v>10.087259615384616</v>
          </cell>
          <cell r="AL21">
            <v>0</v>
          </cell>
          <cell r="AN21">
            <v>0</v>
          </cell>
          <cell r="AP21">
            <v>0</v>
          </cell>
          <cell r="AR21">
            <v>0</v>
          </cell>
          <cell r="AT21">
            <v>0.2172915747684164</v>
          </cell>
          <cell r="AV21">
            <v>34.104455227172473</v>
          </cell>
          <cell r="AX21">
            <v>34.32174680194089</v>
          </cell>
          <cell r="AZ21">
            <v>6.3971785823351772E-4</v>
          </cell>
          <cell r="BB21">
            <v>1010.7172915747684</v>
          </cell>
          <cell r="BD21">
            <v>166.90445522717249</v>
          </cell>
          <cell r="BF21">
            <v>1177.6217468019408</v>
          </cell>
          <cell r="BH21">
            <v>10.087899333242849</v>
          </cell>
          <cell r="BJ21">
            <v>0</v>
          </cell>
          <cell r="BN21">
            <v>0</v>
          </cell>
          <cell r="BP21">
            <v>3.5524999422426848</v>
          </cell>
          <cell r="BR21">
            <v>1010.7172915747684</v>
          </cell>
          <cell r="BT21">
            <v>166.90445522717249</v>
          </cell>
          <cell r="BV21">
            <v>1177.6217468019408</v>
          </cell>
          <cell r="BX21">
            <v>13.640399275485533</v>
          </cell>
          <cell r="CB21">
            <v>4.3523300000000003</v>
          </cell>
          <cell r="CD21">
            <v>4.3523300000000003</v>
          </cell>
          <cell r="CG21" t="str">
            <v>MSA</v>
          </cell>
          <cell r="CH21">
            <v>-72.451077377226383</v>
          </cell>
          <cell r="CJ21">
            <v>-9.5187596245446304</v>
          </cell>
          <cell r="CL21">
            <v>-81.969837001771012</v>
          </cell>
          <cell r="CN21">
            <v>-0.72321088416804047</v>
          </cell>
          <cell r="CO21" t="str">
            <v>MSA</v>
          </cell>
          <cell r="CP21">
            <v>942.61854419754206</v>
          </cell>
          <cell r="CR21">
            <v>157.38569560262786</v>
          </cell>
          <cell r="CT21">
            <v>1100.0042398001699</v>
          </cell>
          <cell r="CV21">
            <v>12.917188391317493</v>
          </cell>
        </row>
        <row r="22">
          <cell r="B22" t="str">
            <v>NAD</v>
          </cell>
          <cell r="D22" t="str">
            <v>NURSING ADMIN</v>
          </cell>
          <cell r="F22" t="str">
            <v>C14</v>
          </cell>
          <cell r="H22">
            <v>3493932.9802738382</v>
          </cell>
          <cell r="J22">
            <v>114606.89</v>
          </cell>
          <cell r="L22">
            <v>3608539.8702738383</v>
          </cell>
          <cell r="N22">
            <v>28.542329545454546</v>
          </cell>
          <cell r="O22" t="str">
            <v>NAD</v>
          </cell>
          <cell r="P22">
            <v>3493.9</v>
          </cell>
          <cell r="R22">
            <v>114.6</v>
          </cell>
          <cell r="T22">
            <v>3608.5</v>
          </cell>
          <cell r="X22">
            <v>0</v>
          </cell>
          <cell r="Z22">
            <v>0</v>
          </cell>
          <cell r="AD22">
            <v>3493.9</v>
          </cell>
          <cell r="AF22">
            <v>114.6</v>
          </cell>
          <cell r="AH22">
            <v>3608.5</v>
          </cell>
          <cell r="AJ22">
            <v>28.542329545454546</v>
          </cell>
          <cell r="AL22">
            <v>0</v>
          </cell>
          <cell r="AN22">
            <v>0</v>
          </cell>
          <cell r="AP22">
            <v>0</v>
          </cell>
          <cell r="AR22">
            <v>0</v>
          </cell>
          <cell r="AT22">
            <v>1.3761799735333038</v>
          </cell>
          <cell r="AV22">
            <v>215.99488310542566</v>
          </cell>
          <cell r="AX22">
            <v>217.37106307895897</v>
          </cell>
          <cell r="AZ22">
            <v>4.0515464354789451E-3</v>
          </cell>
          <cell r="BB22">
            <v>3495.2761799735335</v>
          </cell>
          <cell r="BD22">
            <v>330.59488310542565</v>
          </cell>
          <cell r="BF22">
            <v>3825.8710630789592</v>
          </cell>
          <cell r="BH22">
            <v>28.546381091890026</v>
          </cell>
          <cell r="BN22">
            <v>0</v>
          </cell>
          <cell r="BR22">
            <v>3495.2761799735335</v>
          </cell>
          <cell r="BT22">
            <v>330.59488310542565</v>
          </cell>
          <cell r="BV22">
            <v>3825.8710630789592</v>
          </cell>
          <cell r="BX22">
            <v>28.546381091890026</v>
          </cell>
          <cell r="CB22">
            <v>9.6184499999999993</v>
          </cell>
          <cell r="CD22">
            <v>9.6184499999999993</v>
          </cell>
          <cell r="CG22" t="str">
            <v>NAD</v>
          </cell>
          <cell r="CH22">
            <v>0</v>
          </cell>
          <cell r="CJ22">
            <v>0</v>
          </cell>
          <cell r="CL22">
            <v>0</v>
          </cell>
          <cell r="CN22">
            <v>0</v>
          </cell>
          <cell r="CO22" t="str">
            <v>NAD</v>
          </cell>
          <cell r="CP22">
            <v>3504.8946299735335</v>
          </cell>
          <cell r="CR22">
            <v>330.59488310542565</v>
          </cell>
          <cell r="CT22">
            <v>3835.4895130789591</v>
          </cell>
          <cell r="CV22">
            <v>28.546381091890026</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NAD</v>
          </cell>
          <cell r="CP23">
            <v>0</v>
          </cell>
          <cell r="CR23">
            <v>0</v>
          </cell>
          <cell r="CT23">
            <v>0</v>
          </cell>
          <cell r="CV23">
            <v>0</v>
          </cell>
        </row>
        <row r="24">
          <cell r="B24" t="str">
            <v>MSG</v>
          </cell>
          <cell r="D24" t="str">
            <v>MED/SURG ACUTE</v>
          </cell>
          <cell r="F24" t="str">
            <v>D1</v>
          </cell>
          <cell r="H24">
            <v>22816149.738658499</v>
          </cell>
          <cell r="J24">
            <v>1479263.6125219455</v>
          </cell>
          <cell r="L24">
            <v>24295413.351180445</v>
          </cell>
          <cell r="N24">
            <v>272.15276218659403</v>
          </cell>
          <cell r="O24" t="str">
            <v>MSG</v>
          </cell>
          <cell r="P24">
            <v>22816.1</v>
          </cell>
          <cell r="R24">
            <v>1479.3</v>
          </cell>
          <cell r="T24">
            <v>24295.399999999998</v>
          </cell>
          <cell r="AD24">
            <v>22816.1</v>
          </cell>
          <cell r="AF24">
            <v>1479.3</v>
          </cell>
          <cell r="AH24">
            <v>24295.399999999998</v>
          </cell>
          <cell r="AJ24">
            <v>272.15276218659403</v>
          </cell>
          <cell r="AL24">
            <v>0</v>
          </cell>
          <cell r="AN24">
            <v>0</v>
          </cell>
          <cell r="AP24">
            <v>0</v>
          </cell>
          <cell r="AR24">
            <v>0</v>
          </cell>
          <cell r="AT24">
            <v>14.962987560652845</v>
          </cell>
          <cell r="AV24">
            <v>2348.4782595500665</v>
          </cell>
          <cell r="AX24">
            <v>2363.4412471107194</v>
          </cell>
          <cell r="AZ24">
            <v>4.4051824675104344E-2</v>
          </cell>
          <cell r="BB24">
            <v>22831.06298756065</v>
          </cell>
          <cell r="BD24">
            <v>3827.7782595500667</v>
          </cell>
          <cell r="BF24">
            <v>26658.841247110715</v>
          </cell>
          <cell r="BH24">
            <v>272.19681401126911</v>
          </cell>
          <cell r="BJ24">
            <v>795.82601276400476</v>
          </cell>
          <cell r="BN24">
            <v>795.82601276400476</v>
          </cell>
          <cell r="BP24">
            <v>3.921194456900996</v>
          </cell>
          <cell r="BR24">
            <v>23626.889000324656</v>
          </cell>
          <cell r="BT24">
            <v>3827.7782595500667</v>
          </cell>
          <cell r="BV24">
            <v>27454.667259874725</v>
          </cell>
          <cell r="BX24">
            <v>276.1180084681701</v>
          </cell>
          <cell r="CB24">
            <v>93.035560000000004</v>
          </cell>
          <cell r="CD24">
            <v>93.035560000000004</v>
          </cell>
          <cell r="CG24" t="str">
            <v>MSG</v>
          </cell>
          <cell r="CO24" t="str">
            <v>MSG</v>
          </cell>
          <cell r="CP24">
            <v>23719.924560324656</v>
          </cell>
          <cell r="CR24">
            <v>3827.7782595500667</v>
          </cell>
          <cell r="CT24">
            <v>27547.702819874721</v>
          </cell>
          <cell r="CV24">
            <v>276.1180084681701</v>
          </cell>
        </row>
        <row r="25">
          <cell r="B25" t="str">
            <v>PED</v>
          </cell>
          <cell r="D25" t="str">
            <v>PEDIATRIC ACUTE</v>
          </cell>
          <cell r="F25" t="str">
            <v>D2</v>
          </cell>
          <cell r="H25">
            <v>0</v>
          </cell>
          <cell r="J25">
            <v>0</v>
          </cell>
          <cell r="L25">
            <v>0</v>
          </cell>
          <cell r="N25">
            <v>0</v>
          </cell>
          <cell r="O25" t="str">
            <v>PED</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PED</v>
          </cell>
          <cell r="CO25" t="str">
            <v>PED</v>
          </cell>
          <cell r="CP25">
            <v>0</v>
          </cell>
          <cell r="CR25">
            <v>0</v>
          </cell>
          <cell r="CT25">
            <v>0</v>
          </cell>
          <cell r="CV25">
            <v>0</v>
          </cell>
        </row>
        <row r="26">
          <cell r="B26" t="str">
            <v>PSY</v>
          </cell>
          <cell r="D26" t="str">
            <v>PSYCHIATRIC ACUTE</v>
          </cell>
          <cell r="F26" t="str">
            <v>D3</v>
          </cell>
          <cell r="H26">
            <v>2210449.2960213041</v>
          </cell>
          <cell r="J26">
            <v>617618.15877720644</v>
          </cell>
          <cell r="L26">
            <v>2828067.4547985103</v>
          </cell>
          <cell r="N26">
            <v>25.304027887309399</v>
          </cell>
          <cell r="O26" t="str">
            <v>PSY</v>
          </cell>
          <cell r="P26">
            <v>2210.4</v>
          </cell>
          <cell r="R26">
            <v>617.6</v>
          </cell>
          <cell r="T26">
            <v>2828</v>
          </cell>
          <cell r="AD26">
            <v>2210.4</v>
          </cell>
          <cell r="AF26">
            <v>617.6</v>
          </cell>
          <cell r="AH26">
            <v>2828</v>
          </cell>
          <cell r="AJ26">
            <v>25.304027887309399</v>
          </cell>
          <cell r="AL26">
            <v>0</v>
          </cell>
          <cell r="AN26">
            <v>0</v>
          </cell>
          <cell r="AP26">
            <v>0</v>
          </cell>
          <cell r="AR26">
            <v>0</v>
          </cell>
          <cell r="AT26">
            <v>1.5210410233789149</v>
          </cell>
          <cell r="AV26">
            <v>238.73118659020733</v>
          </cell>
          <cell r="AX26">
            <v>240.25222761358626</v>
          </cell>
          <cell r="AZ26">
            <v>4.4780250076346239E-3</v>
          </cell>
          <cell r="BB26">
            <v>2211.9210410233791</v>
          </cell>
          <cell r="BD26">
            <v>856.33118659020738</v>
          </cell>
          <cell r="BF26">
            <v>3068.2522276135865</v>
          </cell>
          <cell r="BH26">
            <v>25.308505912317035</v>
          </cell>
          <cell r="BJ26">
            <v>161.95601171341869</v>
          </cell>
          <cell r="BN26">
            <v>161.95601171341869</v>
          </cell>
          <cell r="BP26">
            <v>0.90986523434504885</v>
          </cell>
          <cell r="BR26">
            <v>2373.8770527367979</v>
          </cell>
          <cell r="BT26">
            <v>856.33118659020738</v>
          </cell>
          <cell r="BV26">
            <v>3230.2082393270052</v>
          </cell>
          <cell r="BX26">
            <v>26.218371146662083</v>
          </cell>
          <cell r="CB26">
            <v>8.8340499999999995</v>
          </cell>
          <cell r="CD26">
            <v>8.8340499999999995</v>
          </cell>
          <cell r="CG26" t="str">
            <v>PSY</v>
          </cell>
          <cell r="CO26" t="str">
            <v>PSY</v>
          </cell>
          <cell r="CP26">
            <v>2382.7111027367978</v>
          </cell>
          <cell r="CR26">
            <v>856.33118659020738</v>
          </cell>
          <cell r="CT26">
            <v>3239.0422893270052</v>
          </cell>
          <cell r="CV26">
            <v>26.218371146662083</v>
          </cell>
        </row>
        <row r="27">
          <cell r="B27" t="str">
            <v>OBS</v>
          </cell>
          <cell r="D27" t="str">
            <v>OBSTETRICS ACUTE</v>
          </cell>
          <cell r="F27" t="str">
            <v>D4</v>
          </cell>
          <cell r="H27">
            <v>1589205.6215546136</v>
          </cell>
          <cell r="J27">
            <v>47139.153005748529</v>
          </cell>
          <cell r="L27">
            <v>1636344.7745603621</v>
          </cell>
          <cell r="N27">
            <v>17.130312206197871</v>
          </cell>
          <cell r="O27" t="str">
            <v>OBS</v>
          </cell>
          <cell r="P27">
            <v>1589.2</v>
          </cell>
          <cell r="R27">
            <v>47.1</v>
          </cell>
          <cell r="T27">
            <v>1636.3</v>
          </cell>
          <cell r="AD27">
            <v>1589.2</v>
          </cell>
          <cell r="AF27">
            <v>47.1</v>
          </cell>
          <cell r="AH27">
            <v>1636.3</v>
          </cell>
          <cell r="AJ27">
            <v>17.130312206197871</v>
          </cell>
          <cell r="AL27">
            <v>0</v>
          </cell>
          <cell r="AN27">
            <v>0</v>
          </cell>
          <cell r="AP27">
            <v>0</v>
          </cell>
          <cell r="AR27">
            <v>0</v>
          </cell>
          <cell r="AT27">
            <v>1.1588883987648875</v>
          </cell>
          <cell r="AV27">
            <v>181.89042787825318</v>
          </cell>
          <cell r="AX27">
            <v>183.04931627701808</v>
          </cell>
          <cell r="AZ27">
            <v>3.4118285772454277E-3</v>
          </cell>
          <cell r="BB27">
            <v>1590.358888398765</v>
          </cell>
          <cell r="BD27">
            <v>228.99042787825317</v>
          </cell>
          <cell r="BF27">
            <v>1819.3493162770183</v>
          </cell>
          <cell r="BH27">
            <v>17.133724034775117</v>
          </cell>
          <cell r="BJ27">
            <v>112.60127434256647</v>
          </cell>
          <cell r="BN27">
            <v>112.60127434256647</v>
          </cell>
          <cell r="BP27">
            <v>0.47441025634112688</v>
          </cell>
          <cell r="BR27">
            <v>1702.9601627413315</v>
          </cell>
          <cell r="BT27">
            <v>228.99042787825317</v>
          </cell>
          <cell r="BV27">
            <v>1931.9505906195845</v>
          </cell>
          <cell r="BX27">
            <v>17.608134291116244</v>
          </cell>
          <cell r="CB27">
            <v>5.9329099999999997</v>
          </cell>
          <cell r="CD27">
            <v>5.9329099999999997</v>
          </cell>
          <cell r="CG27" t="str">
            <v>OBS</v>
          </cell>
          <cell r="CO27" t="str">
            <v>OBS</v>
          </cell>
          <cell r="CP27">
            <v>1708.8930727413315</v>
          </cell>
          <cell r="CR27">
            <v>228.99042787825317</v>
          </cell>
          <cell r="CT27">
            <v>1937.8835006195845</v>
          </cell>
          <cell r="CV27">
            <v>17.608134291116244</v>
          </cell>
        </row>
        <row r="28">
          <cell r="B28" t="str">
            <v>DEF</v>
          </cell>
          <cell r="D28" t="str">
            <v>DEFINITIVE OBSERVATION</v>
          </cell>
          <cell r="F28" t="str">
            <v>D5</v>
          </cell>
          <cell r="H28">
            <v>0</v>
          </cell>
          <cell r="J28">
            <v>0</v>
          </cell>
          <cell r="L28">
            <v>0</v>
          </cell>
          <cell r="N28">
            <v>0</v>
          </cell>
          <cell r="O28" t="str">
            <v>DEF</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DEF</v>
          </cell>
          <cell r="CO28" t="str">
            <v>DEF</v>
          </cell>
          <cell r="CP28">
            <v>0</v>
          </cell>
          <cell r="CR28">
            <v>0</v>
          </cell>
          <cell r="CT28">
            <v>0</v>
          </cell>
          <cell r="CV28">
            <v>0</v>
          </cell>
        </row>
        <row r="29">
          <cell r="B29" t="str">
            <v>MIS</v>
          </cell>
          <cell r="D29" t="str">
            <v>MED/SURG INTENSIVE CARE</v>
          </cell>
          <cell r="F29" t="str">
            <v>D6</v>
          </cell>
          <cell r="H29">
            <v>6831969.2489291634</v>
          </cell>
          <cell r="J29">
            <v>352802.09749182116</v>
          </cell>
          <cell r="L29">
            <v>7184771.3464209847</v>
          </cell>
          <cell r="N29">
            <v>62.821008117436271</v>
          </cell>
          <cell r="O29" t="str">
            <v>MIS</v>
          </cell>
          <cell r="P29">
            <v>6832</v>
          </cell>
          <cell r="R29">
            <v>352.8</v>
          </cell>
          <cell r="T29">
            <v>7184.8</v>
          </cell>
          <cell r="AD29">
            <v>6832</v>
          </cell>
          <cell r="AF29">
            <v>352.8</v>
          </cell>
          <cell r="AH29">
            <v>7184.8</v>
          </cell>
          <cell r="AJ29">
            <v>62.821008117436271</v>
          </cell>
          <cell r="AL29">
            <v>0</v>
          </cell>
          <cell r="AN29">
            <v>0</v>
          </cell>
          <cell r="AP29">
            <v>0</v>
          </cell>
          <cell r="AR29">
            <v>0</v>
          </cell>
          <cell r="AT29">
            <v>3.6939567710630787</v>
          </cell>
          <cell r="AV29">
            <v>579.77573886193204</v>
          </cell>
          <cell r="AX29">
            <v>583.46969563299513</v>
          </cell>
          <cell r="AZ29">
            <v>1.0875203589969802E-2</v>
          </cell>
          <cell r="BB29">
            <v>6835.6939567710633</v>
          </cell>
          <cell r="BD29">
            <v>932.575738861932</v>
          </cell>
          <cell r="BF29">
            <v>7768.2696956329955</v>
          </cell>
          <cell r="BH29">
            <v>62.83188332102624</v>
          </cell>
          <cell r="BJ29">
            <v>0</v>
          </cell>
          <cell r="BN29">
            <v>0</v>
          </cell>
          <cell r="BP29">
            <v>0</v>
          </cell>
          <cell r="BR29">
            <v>6835.6939567710633</v>
          </cell>
          <cell r="BT29">
            <v>932.575738861932</v>
          </cell>
          <cell r="BV29">
            <v>7768.2696956329955</v>
          </cell>
          <cell r="BX29">
            <v>62.83188332102624</v>
          </cell>
          <cell r="CB29">
            <v>21.170660000000002</v>
          </cell>
          <cell r="CD29">
            <v>21.170660000000002</v>
          </cell>
          <cell r="CG29" t="str">
            <v>MIS</v>
          </cell>
          <cell r="CO29" t="str">
            <v>MIS</v>
          </cell>
          <cell r="CP29">
            <v>6856.8646167710631</v>
          </cell>
          <cell r="CR29">
            <v>932.575738861932</v>
          </cell>
          <cell r="CT29">
            <v>7789.4403556329953</v>
          </cell>
          <cell r="CV29">
            <v>62.83188332102624</v>
          </cell>
        </row>
        <row r="30">
          <cell r="B30" t="str">
            <v>CCU</v>
          </cell>
          <cell r="D30" t="str">
            <v>CORONARY CARE</v>
          </cell>
          <cell r="F30" t="str">
            <v>D7</v>
          </cell>
          <cell r="H30">
            <v>0</v>
          </cell>
          <cell r="J30">
            <v>0</v>
          </cell>
          <cell r="L30">
            <v>0</v>
          </cell>
          <cell r="N30">
            <v>0</v>
          </cell>
          <cell r="O30" t="str">
            <v>CCU</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CCU</v>
          </cell>
          <cell r="CO30" t="str">
            <v>CCU</v>
          </cell>
          <cell r="CP30">
            <v>0</v>
          </cell>
          <cell r="CR30">
            <v>0</v>
          </cell>
          <cell r="CT30">
            <v>0</v>
          </cell>
          <cell r="CV30">
            <v>0</v>
          </cell>
        </row>
        <row r="31">
          <cell r="B31" t="str">
            <v>PIC</v>
          </cell>
          <cell r="D31" t="str">
            <v>PEDIATRIC INTENSIVE CARE</v>
          </cell>
          <cell r="F31" t="str">
            <v>D8</v>
          </cell>
          <cell r="H31">
            <v>0</v>
          </cell>
          <cell r="J31">
            <v>0</v>
          </cell>
          <cell r="L31">
            <v>0</v>
          </cell>
          <cell r="N31">
            <v>0</v>
          </cell>
          <cell r="O31" t="str">
            <v>PIC</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PIC</v>
          </cell>
          <cell r="CO31" t="str">
            <v>PIC</v>
          </cell>
          <cell r="CP31">
            <v>0</v>
          </cell>
          <cell r="CR31">
            <v>0</v>
          </cell>
          <cell r="CT31">
            <v>0</v>
          </cell>
          <cell r="CV31">
            <v>0</v>
          </cell>
        </row>
        <row r="32">
          <cell r="B32" t="str">
            <v>NEO</v>
          </cell>
          <cell r="D32" t="str">
            <v>NEONATAL INTENSIVE CARE</v>
          </cell>
          <cell r="F32" t="str">
            <v>D9</v>
          </cell>
          <cell r="H32">
            <v>3589011.3784555392</v>
          </cell>
          <cell r="J32">
            <v>67347.72457021891</v>
          </cell>
          <cell r="L32">
            <v>3656359.1030257582</v>
          </cell>
          <cell r="N32">
            <v>32.716144492315678</v>
          </cell>
          <cell r="O32" t="str">
            <v>NEO</v>
          </cell>
          <cell r="P32">
            <v>3589</v>
          </cell>
          <cell r="R32">
            <v>67.3</v>
          </cell>
          <cell r="T32">
            <v>3656.3</v>
          </cell>
          <cell r="AD32">
            <v>3589</v>
          </cell>
          <cell r="AF32">
            <v>67.3</v>
          </cell>
          <cell r="AH32">
            <v>3656.3</v>
          </cell>
          <cell r="AJ32">
            <v>32.716144492315678</v>
          </cell>
          <cell r="AL32">
            <v>0</v>
          </cell>
          <cell r="AN32">
            <v>0</v>
          </cell>
          <cell r="AP32">
            <v>0</v>
          </cell>
          <cell r="AR32">
            <v>0</v>
          </cell>
          <cell r="AT32">
            <v>1.5572562858403176</v>
          </cell>
          <cell r="AV32">
            <v>244.41526246140273</v>
          </cell>
          <cell r="AX32">
            <v>245.97251874724304</v>
          </cell>
          <cell r="AZ32">
            <v>4.5846446506735434E-3</v>
          </cell>
          <cell r="BB32">
            <v>3590.5572562858401</v>
          </cell>
          <cell r="BD32">
            <v>311.71526246140274</v>
          </cell>
          <cell r="BF32">
            <v>3902.2725187472429</v>
          </cell>
          <cell r="BH32">
            <v>32.720729136966348</v>
          </cell>
          <cell r="BJ32">
            <v>36.222840995699734</v>
          </cell>
          <cell r="BN32">
            <v>36.222840995699734</v>
          </cell>
          <cell r="BP32">
            <v>0.15261361278997149</v>
          </cell>
          <cell r="BR32">
            <v>3626.7800972815398</v>
          </cell>
          <cell r="BT32">
            <v>311.71526246140274</v>
          </cell>
          <cell r="BV32">
            <v>3938.4953597429426</v>
          </cell>
          <cell r="BX32">
            <v>32.873342749756318</v>
          </cell>
          <cell r="CB32">
            <v>11.07639</v>
          </cell>
          <cell r="CD32">
            <v>11.07639</v>
          </cell>
          <cell r="CG32" t="str">
            <v>NEO</v>
          </cell>
          <cell r="CO32" t="str">
            <v>NEO</v>
          </cell>
          <cell r="CP32">
            <v>3637.85648728154</v>
          </cell>
          <cell r="CR32">
            <v>311.71526246140274</v>
          </cell>
          <cell r="CT32">
            <v>3949.5717497429428</v>
          </cell>
          <cell r="CV32">
            <v>32.873342749756318</v>
          </cell>
        </row>
        <row r="33">
          <cell r="B33" t="str">
            <v>BUR</v>
          </cell>
          <cell r="D33" t="str">
            <v>BURN CARE</v>
          </cell>
          <cell r="F33" t="str">
            <v>D10</v>
          </cell>
          <cell r="H33">
            <v>0</v>
          </cell>
          <cell r="J33">
            <v>0</v>
          </cell>
          <cell r="L33">
            <v>0</v>
          </cell>
          <cell r="N33">
            <v>0</v>
          </cell>
          <cell r="O33" t="str">
            <v>BUR</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BUR</v>
          </cell>
          <cell r="CO33" t="str">
            <v>BUR</v>
          </cell>
          <cell r="CP33">
            <v>0</v>
          </cell>
          <cell r="CR33">
            <v>0</v>
          </cell>
          <cell r="CT33">
            <v>0</v>
          </cell>
          <cell r="CV33">
            <v>0</v>
          </cell>
        </row>
        <row r="34">
          <cell r="B34" t="str">
            <v>PSI</v>
          </cell>
          <cell r="D34" t="str">
            <v>PSYCHIATRIC - ICU</v>
          </cell>
          <cell r="F34" t="str">
            <v>D11</v>
          </cell>
          <cell r="H34">
            <v>0</v>
          </cell>
          <cell r="J34">
            <v>0</v>
          </cell>
          <cell r="L34">
            <v>0</v>
          </cell>
          <cell r="N34">
            <v>0</v>
          </cell>
          <cell r="O34" t="str">
            <v>PSI</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PSI</v>
          </cell>
          <cell r="CO34" t="str">
            <v>PSI</v>
          </cell>
          <cell r="CP34">
            <v>0</v>
          </cell>
          <cell r="CR34">
            <v>0</v>
          </cell>
          <cell r="CT34">
            <v>0</v>
          </cell>
          <cell r="CV34">
            <v>0</v>
          </cell>
        </row>
        <row r="35">
          <cell r="B35" t="str">
            <v>TRM</v>
          </cell>
          <cell r="D35" t="str">
            <v>SHOCK TRAUMA</v>
          </cell>
          <cell r="F35" t="str">
            <v>D12</v>
          </cell>
          <cell r="H35">
            <v>0</v>
          </cell>
          <cell r="J35">
            <v>0</v>
          </cell>
          <cell r="L35">
            <v>0</v>
          </cell>
          <cell r="N35">
            <v>0</v>
          </cell>
          <cell r="O35" t="str">
            <v>TRM</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TRM</v>
          </cell>
          <cell r="CO35" t="str">
            <v>TRM</v>
          </cell>
          <cell r="CP35">
            <v>0</v>
          </cell>
          <cell r="CR35">
            <v>0</v>
          </cell>
          <cell r="CT35">
            <v>0</v>
          </cell>
          <cell r="CV35">
            <v>0</v>
          </cell>
        </row>
        <row r="36">
          <cell r="B36" t="str">
            <v>ONC</v>
          </cell>
          <cell r="D36" t="str">
            <v>ONCOLOGY</v>
          </cell>
          <cell r="F36" t="str">
            <v>D13</v>
          </cell>
          <cell r="H36">
            <v>0</v>
          </cell>
          <cell r="J36">
            <v>0</v>
          </cell>
          <cell r="L36">
            <v>0</v>
          </cell>
          <cell r="N36">
            <v>0</v>
          </cell>
          <cell r="O36" t="str">
            <v>ONC</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ONC</v>
          </cell>
          <cell r="CO36" t="str">
            <v>ONC</v>
          </cell>
          <cell r="CP36">
            <v>0</v>
          </cell>
          <cell r="CR36">
            <v>0</v>
          </cell>
          <cell r="CT36">
            <v>0</v>
          </cell>
          <cell r="CV36">
            <v>0</v>
          </cell>
        </row>
        <row r="37">
          <cell r="B37" t="str">
            <v>NUR</v>
          </cell>
          <cell r="D37" t="str">
            <v>NEWBORN NURSERY</v>
          </cell>
          <cell r="F37" t="str">
            <v>D14</v>
          </cell>
          <cell r="H37">
            <v>1194606.7824904532</v>
          </cell>
          <cell r="J37">
            <v>17214.704837734549</v>
          </cell>
          <cell r="L37">
            <v>1211821.4873281878</v>
          </cell>
          <cell r="N37">
            <v>12.735775507653214</v>
          </cell>
          <cell r="O37" t="str">
            <v>NUR</v>
          </cell>
          <cell r="P37">
            <v>1194.5999999999999</v>
          </cell>
          <cell r="R37">
            <v>17.2</v>
          </cell>
          <cell r="T37">
            <v>1211.8</v>
          </cell>
          <cell r="AD37">
            <v>1194.5999999999999</v>
          </cell>
          <cell r="AF37">
            <v>17.2</v>
          </cell>
          <cell r="AH37">
            <v>1211.8</v>
          </cell>
          <cell r="AJ37">
            <v>12.735775507653214</v>
          </cell>
          <cell r="AL37">
            <v>0</v>
          </cell>
          <cell r="AN37">
            <v>0</v>
          </cell>
          <cell r="AP37">
            <v>0</v>
          </cell>
          <cell r="AR37">
            <v>0</v>
          </cell>
          <cell r="AT37">
            <v>0</v>
          </cell>
          <cell r="AV37">
            <v>0</v>
          </cell>
          <cell r="AX37">
            <v>0</v>
          </cell>
          <cell r="AZ37">
            <v>0</v>
          </cell>
          <cell r="BB37">
            <v>1194.5999999999999</v>
          </cell>
          <cell r="BD37">
            <v>17.2</v>
          </cell>
          <cell r="BF37">
            <v>1211.8</v>
          </cell>
          <cell r="BH37">
            <v>12.735775507653214</v>
          </cell>
          <cell r="BJ37">
            <v>0</v>
          </cell>
          <cell r="BN37">
            <v>0</v>
          </cell>
          <cell r="BP37">
            <v>0</v>
          </cell>
          <cell r="BR37">
            <v>1194.5999999999999</v>
          </cell>
          <cell r="BT37">
            <v>17.2</v>
          </cell>
          <cell r="BV37">
            <v>1211.8</v>
          </cell>
          <cell r="BX37">
            <v>12.735775507653214</v>
          </cell>
          <cell r="CB37">
            <v>4.2912100000000004</v>
          </cell>
          <cell r="CD37">
            <v>4.2912100000000004</v>
          </cell>
          <cell r="CG37" t="str">
            <v>NUR</v>
          </cell>
          <cell r="CO37" t="str">
            <v>NUR</v>
          </cell>
          <cell r="CP37">
            <v>1198.89121</v>
          </cell>
          <cell r="CR37">
            <v>17.2</v>
          </cell>
          <cell r="CT37">
            <v>1216.09121</v>
          </cell>
          <cell r="CV37">
            <v>12.735775507653214</v>
          </cell>
        </row>
        <row r="38">
          <cell r="B38" t="str">
            <v>PRE</v>
          </cell>
          <cell r="D38" t="str">
            <v>PREMATURE NURSERY</v>
          </cell>
          <cell r="F38" t="str">
            <v>D15</v>
          </cell>
          <cell r="H38">
            <v>0</v>
          </cell>
          <cell r="J38">
            <v>0</v>
          </cell>
          <cell r="L38">
            <v>0</v>
          </cell>
          <cell r="N38">
            <v>0</v>
          </cell>
          <cell r="O38" t="str">
            <v>PRE</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PRE</v>
          </cell>
          <cell r="CO38" t="str">
            <v>PRE</v>
          </cell>
          <cell r="CP38">
            <v>0</v>
          </cell>
          <cell r="CR38">
            <v>0</v>
          </cell>
          <cell r="CT38">
            <v>0</v>
          </cell>
          <cell r="CV38">
            <v>0</v>
          </cell>
        </row>
        <row r="39">
          <cell r="B39" t="str">
            <v>ECF</v>
          </cell>
          <cell r="D39" t="str">
            <v>SKILLED NURSING CARE</v>
          </cell>
          <cell r="F39" t="str">
            <v>D16</v>
          </cell>
          <cell r="H39">
            <v>0</v>
          </cell>
          <cell r="J39">
            <v>0</v>
          </cell>
          <cell r="L39">
            <v>0</v>
          </cell>
          <cell r="N39">
            <v>0</v>
          </cell>
          <cell r="O39" t="str">
            <v>ECF</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R39">
            <v>0</v>
          </cell>
          <cell r="BT39">
            <v>0</v>
          </cell>
          <cell r="BV39">
            <v>0</v>
          </cell>
          <cell r="BX39">
            <v>0</v>
          </cell>
          <cell r="CG39" t="str">
            <v>ECF</v>
          </cell>
          <cell r="CO39" t="str">
            <v>ECF</v>
          </cell>
          <cell r="CP39">
            <v>0</v>
          </cell>
          <cell r="CR39">
            <v>0</v>
          </cell>
          <cell r="CT39">
            <v>0</v>
          </cell>
          <cell r="CV39">
            <v>0</v>
          </cell>
        </row>
        <row r="40">
          <cell r="B40" t="str">
            <v>CHR</v>
          </cell>
          <cell r="D40" t="str">
            <v>CHRONIC CARE</v>
          </cell>
          <cell r="F40" t="str">
            <v>D17</v>
          </cell>
          <cell r="H40">
            <v>0</v>
          </cell>
          <cell r="J40">
            <v>0</v>
          </cell>
          <cell r="L40">
            <v>0</v>
          </cell>
          <cell r="N40">
            <v>0</v>
          </cell>
          <cell r="O40" t="str">
            <v>ICC</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ICC</v>
          </cell>
          <cell r="CO40" t="str">
            <v>ICC</v>
          </cell>
          <cell r="CP40">
            <v>0</v>
          </cell>
          <cell r="CR40">
            <v>0</v>
          </cell>
          <cell r="CT40">
            <v>0</v>
          </cell>
          <cell r="CV40">
            <v>0</v>
          </cell>
        </row>
        <row r="41">
          <cell r="B41" t="str">
            <v>EMG</v>
          </cell>
          <cell r="D41" t="str">
            <v>EMERGENCY SERVICES</v>
          </cell>
          <cell r="F41" t="str">
            <v>D18</v>
          </cell>
          <cell r="H41">
            <v>7079413.5498396112</v>
          </cell>
          <cell r="J41">
            <v>289021.27100307803</v>
          </cell>
          <cell r="L41">
            <v>7368434.8208426889</v>
          </cell>
          <cell r="N41">
            <v>77.866268045204308</v>
          </cell>
          <cell r="O41" t="str">
            <v>EMG</v>
          </cell>
          <cell r="P41">
            <v>7079.4</v>
          </cell>
          <cell r="R41">
            <v>289</v>
          </cell>
          <cell r="T41">
            <v>7368.4</v>
          </cell>
          <cell r="AD41">
            <v>7079.4</v>
          </cell>
          <cell r="AF41">
            <v>289</v>
          </cell>
          <cell r="AH41">
            <v>7368.4</v>
          </cell>
          <cell r="AJ41">
            <v>77.866268045204308</v>
          </cell>
          <cell r="AL41">
            <v>0</v>
          </cell>
          <cell r="AN41">
            <v>0</v>
          </cell>
          <cell r="AP41">
            <v>0</v>
          </cell>
          <cell r="AR41">
            <v>0</v>
          </cell>
          <cell r="AT41">
            <v>3.1869430966034402</v>
          </cell>
          <cell r="AV41">
            <v>500.19867666519627</v>
          </cell>
          <cell r="AX41">
            <v>503.38561976179972</v>
          </cell>
          <cell r="AZ41">
            <v>9.3825285874249258E-3</v>
          </cell>
          <cell r="BB41">
            <v>7082.5869430966031</v>
          </cell>
          <cell r="BD41">
            <v>789.19867666519622</v>
          </cell>
          <cell r="BF41">
            <v>7871.7856197617994</v>
          </cell>
          <cell r="BH41">
            <v>77.875650573791731</v>
          </cell>
          <cell r="BJ41">
            <v>1571.9131435023805</v>
          </cell>
          <cell r="BN41">
            <v>1571.9131435023805</v>
          </cell>
          <cell r="BP41">
            <v>6.3981809881066534</v>
          </cell>
          <cell r="BR41">
            <v>8654.5000865989841</v>
          </cell>
          <cell r="BT41">
            <v>789.19867666519622</v>
          </cell>
          <cell r="BV41">
            <v>9443.6987632641794</v>
          </cell>
          <cell r="BX41">
            <v>84.27383156189839</v>
          </cell>
          <cell r="CB41">
            <v>28.395330000000001</v>
          </cell>
          <cell r="CD41">
            <v>28.395330000000001</v>
          </cell>
          <cell r="CG41" t="str">
            <v>EMG</v>
          </cell>
          <cell r="CO41" t="str">
            <v>EMG</v>
          </cell>
          <cell r="CP41">
            <v>8682.8954165989835</v>
          </cell>
          <cell r="CR41">
            <v>789.19867666519622</v>
          </cell>
          <cell r="CT41">
            <v>9472.0940932641788</v>
          </cell>
          <cell r="CV41">
            <v>84.27383156189839</v>
          </cell>
        </row>
        <row r="42">
          <cell r="B42" t="str">
            <v>CL</v>
          </cell>
          <cell r="D42" t="str">
            <v>CLINIC SERVICES</v>
          </cell>
          <cell r="F42" t="str">
            <v>D19</v>
          </cell>
          <cell r="H42">
            <v>4516137.5106393443</v>
          </cell>
          <cell r="J42">
            <v>368443.22588849516</v>
          </cell>
          <cell r="L42">
            <v>4884580.7365278397</v>
          </cell>
          <cell r="N42">
            <v>43.559388020658474</v>
          </cell>
          <cell r="O42" t="str">
            <v>CL</v>
          </cell>
          <cell r="P42">
            <v>4516.1000000000004</v>
          </cell>
          <cell r="R42">
            <v>368.4</v>
          </cell>
          <cell r="T42">
            <v>4884.5</v>
          </cell>
          <cell r="AD42">
            <v>4516.1000000000004</v>
          </cell>
          <cell r="AF42">
            <v>368.4</v>
          </cell>
          <cell r="AH42">
            <v>4884.5</v>
          </cell>
          <cell r="AJ42">
            <v>43.559388020658474</v>
          </cell>
          <cell r="AL42">
            <v>0</v>
          </cell>
          <cell r="AN42">
            <v>0</v>
          </cell>
          <cell r="AP42">
            <v>0</v>
          </cell>
          <cell r="AR42">
            <v>0</v>
          </cell>
          <cell r="AT42">
            <v>6.0841640935156596</v>
          </cell>
          <cell r="AV42">
            <v>954.92474636082932</v>
          </cell>
          <cell r="AX42">
            <v>961.00891045434503</v>
          </cell>
          <cell r="AZ42">
            <v>1.7912100030538496E-2</v>
          </cell>
          <cell r="BB42">
            <v>4522.1841640935163</v>
          </cell>
          <cell r="BD42">
            <v>1323.3247463608293</v>
          </cell>
          <cell r="BF42">
            <v>5845.5089104543458</v>
          </cell>
          <cell r="BH42">
            <v>43.57730012068901</v>
          </cell>
          <cell r="BJ42">
            <v>415.68891127611147</v>
          </cell>
          <cell r="BN42">
            <v>415.68891127611147</v>
          </cell>
          <cell r="BP42">
            <v>1.9195978354934726</v>
          </cell>
          <cell r="BR42">
            <v>4937.8730753696282</v>
          </cell>
          <cell r="BT42">
            <v>1323.3247463608293</v>
          </cell>
          <cell r="BV42">
            <v>6261.1978217304577</v>
          </cell>
          <cell r="BX42">
            <v>45.49689795618248</v>
          </cell>
          <cell r="CB42">
            <v>15.32978</v>
          </cell>
          <cell r="CD42">
            <v>15.32978</v>
          </cell>
          <cell r="CG42" t="str">
            <v>CL</v>
          </cell>
          <cell r="CO42" t="str">
            <v>CL</v>
          </cell>
          <cell r="CP42">
            <v>4953.2028553696282</v>
          </cell>
          <cell r="CR42">
            <v>1323.3247463608293</v>
          </cell>
          <cell r="CT42">
            <v>6276.5276017304577</v>
          </cell>
          <cell r="CV42">
            <v>45.49689795618248</v>
          </cell>
        </row>
        <row r="43">
          <cell r="B43" t="str">
            <v>PDC</v>
          </cell>
          <cell r="D43" t="str">
            <v>PSYCH DAY &amp; NIGHT</v>
          </cell>
          <cell r="F43" t="str">
            <v>D20</v>
          </cell>
          <cell r="H43">
            <v>206447.95325074942</v>
          </cell>
          <cell r="J43">
            <v>1357.1825971445019</v>
          </cell>
          <cell r="L43">
            <v>207805.13584789392</v>
          </cell>
          <cell r="N43">
            <v>2.5468235060726627</v>
          </cell>
          <cell r="O43" t="str">
            <v>PDC</v>
          </cell>
          <cell r="P43">
            <v>206.4</v>
          </cell>
          <cell r="R43">
            <v>1.4</v>
          </cell>
          <cell r="T43">
            <v>207.8</v>
          </cell>
          <cell r="AD43">
            <v>206.4</v>
          </cell>
          <cell r="AF43">
            <v>1.4</v>
          </cell>
          <cell r="AH43">
            <v>207.8</v>
          </cell>
          <cell r="AJ43">
            <v>2.5468235060726627</v>
          </cell>
          <cell r="AL43">
            <v>0</v>
          </cell>
          <cell r="AN43">
            <v>0</v>
          </cell>
          <cell r="AP43">
            <v>0</v>
          </cell>
          <cell r="AR43">
            <v>0</v>
          </cell>
          <cell r="AT43">
            <v>0</v>
          </cell>
          <cell r="AV43">
            <v>0</v>
          </cell>
          <cell r="AX43">
            <v>0</v>
          </cell>
          <cell r="AZ43">
            <v>0</v>
          </cell>
          <cell r="BB43">
            <v>206.4</v>
          </cell>
          <cell r="BD43">
            <v>1.4</v>
          </cell>
          <cell r="BF43">
            <v>207.8</v>
          </cell>
          <cell r="BH43">
            <v>2.5468235060726627</v>
          </cell>
          <cell r="BJ43">
            <v>25.908562499999999</v>
          </cell>
          <cell r="BN43">
            <v>25.908562499999999</v>
          </cell>
          <cell r="BP43">
            <v>0.15514109281437125</v>
          </cell>
          <cell r="BR43">
            <v>232.30856249999999</v>
          </cell>
          <cell r="BT43">
            <v>1.4</v>
          </cell>
          <cell r="BV43">
            <v>233.7085625</v>
          </cell>
          <cell r="BX43">
            <v>2.701964598887034</v>
          </cell>
          <cell r="CB43">
            <v>0.91039999999999999</v>
          </cell>
          <cell r="CD43">
            <v>0.91039999999999999</v>
          </cell>
          <cell r="CG43" t="str">
            <v>PDC</v>
          </cell>
          <cell r="CO43" t="str">
            <v>PDC</v>
          </cell>
          <cell r="CP43">
            <v>233.2189625</v>
          </cell>
          <cell r="CR43">
            <v>1.4</v>
          </cell>
          <cell r="CT43">
            <v>234.61896250000001</v>
          </cell>
          <cell r="CV43">
            <v>2.701964598887034</v>
          </cell>
        </row>
        <row r="44">
          <cell r="B44" t="str">
            <v>AMS</v>
          </cell>
          <cell r="D44" t="str">
            <v>AMBULATORY SURGERY (PBP)</v>
          </cell>
          <cell r="F44" t="str">
            <v>D21</v>
          </cell>
          <cell r="H44">
            <v>0</v>
          </cell>
          <cell r="L44">
            <v>0</v>
          </cell>
          <cell r="N44">
            <v>0</v>
          </cell>
          <cell r="O44" t="str">
            <v>AMS</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AMS</v>
          </cell>
          <cell r="CO44" t="str">
            <v>FSC</v>
          </cell>
          <cell r="CP44">
            <v>0</v>
          </cell>
          <cell r="CR44">
            <v>0</v>
          </cell>
          <cell r="CT44">
            <v>0</v>
          </cell>
          <cell r="CV44">
            <v>0</v>
          </cell>
        </row>
        <row r="45">
          <cell r="B45" t="str">
            <v>SDS</v>
          </cell>
          <cell r="D45" t="str">
            <v>SAME DAY SURGERY</v>
          </cell>
          <cell r="F45" t="str">
            <v>D22</v>
          </cell>
          <cell r="H45">
            <v>1036822.5153078837</v>
          </cell>
          <cell r="J45">
            <v>827837.15973266331</v>
          </cell>
          <cell r="L45">
            <v>1864659.675040547</v>
          </cell>
          <cell r="N45">
            <v>11.053790619202736</v>
          </cell>
          <cell r="O45" t="str">
            <v>SDS</v>
          </cell>
          <cell r="P45">
            <v>1036.8</v>
          </cell>
          <cell r="R45">
            <v>827.8</v>
          </cell>
          <cell r="T45">
            <v>1864.6</v>
          </cell>
          <cell r="AD45">
            <v>1036.8</v>
          </cell>
          <cell r="AF45">
            <v>827.8</v>
          </cell>
          <cell r="AH45">
            <v>1864.6</v>
          </cell>
          <cell r="AJ45">
            <v>11.053790619202736</v>
          </cell>
          <cell r="AL45">
            <v>0</v>
          </cell>
          <cell r="AN45">
            <v>0</v>
          </cell>
          <cell r="AP45">
            <v>0</v>
          </cell>
          <cell r="AR45">
            <v>0</v>
          </cell>
          <cell r="AT45">
            <v>0</v>
          </cell>
          <cell r="AV45">
            <v>0</v>
          </cell>
          <cell r="AX45">
            <v>0</v>
          </cell>
          <cell r="AZ45">
            <v>0</v>
          </cell>
          <cell r="BB45">
            <v>1036.8</v>
          </cell>
          <cell r="BD45">
            <v>827.8</v>
          </cell>
          <cell r="BF45">
            <v>1864.6</v>
          </cell>
          <cell r="BH45">
            <v>11.053790619202736</v>
          </cell>
          <cell r="BJ45">
            <v>0</v>
          </cell>
          <cell r="BN45">
            <v>0</v>
          </cell>
          <cell r="BP45">
            <v>0</v>
          </cell>
          <cell r="BR45">
            <v>1036.8</v>
          </cell>
          <cell r="BT45">
            <v>827.8</v>
          </cell>
          <cell r="BV45">
            <v>1864.6</v>
          </cell>
          <cell r="BX45">
            <v>11.053790619202736</v>
          </cell>
          <cell r="CB45">
            <v>3.7244799999999998</v>
          </cell>
          <cell r="CD45">
            <v>3.7244799999999998</v>
          </cell>
          <cell r="CG45" t="str">
            <v>SDS</v>
          </cell>
          <cell r="CO45" t="str">
            <v>SDS</v>
          </cell>
          <cell r="CP45">
            <v>1040.52448</v>
          </cell>
          <cell r="CR45">
            <v>827.8</v>
          </cell>
          <cell r="CT45">
            <v>1868.32448</v>
          </cell>
          <cell r="CV45">
            <v>11.053790619202736</v>
          </cell>
        </row>
        <row r="46">
          <cell r="B46" t="str">
            <v>DEL</v>
          </cell>
          <cell r="D46" t="str">
            <v>LABOR &amp; DELIVERY</v>
          </cell>
          <cell r="F46" t="str">
            <v>D23</v>
          </cell>
          <cell r="H46">
            <v>3781374.9130327888</v>
          </cell>
          <cell r="J46">
            <v>223393.90267328231</v>
          </cell>
          <cell r="L46">
            <v>4004768.815706071</v>
          </cell>
          <cell r="N46">
            <v>35.605166638871999</v>
          </cell>
          <cell r="O46" t="str">
            <v>DEL</v>
          </cell>
          <cell r="P46">
            <v>3781.4</v>
          </cell>
          <cell r="R46">
            <v>223.4</v>
          </cell>
          <cell r="T46">
            <v>4004.8</v>
          </cell>
          <cell r="AD46">
            <v>3781.4</v>
          </cell>
          <cell r="AF46">
            <v>223.4</v>
          </cell>
          <cell r="AH46">
            <v>4004.8</v>
          </cell>
          <cell r="AJ46">
            <v>35.605166638871999</v>
          </cell>
          <cell r="AL46">
            <v>0</v>
          </cell>
          <cell r="AN46">
            <v>0</v>
          </cell>
          <cell r="AP46">
            <v>0</v>
          </cell>
          <cell r="AR46">
            <v>0</v>
          </cell>
          <cell r="AT46">
            <v>1.2313189236876929</v>
          </cell>
          <cell r="AV46">
            <v>193.25857962064401</v>
          </cell>
          <cell r="AX46">
            <v>194.48989854433171</v>
          </cell>
          <cell r="AZ46">
            <v>3.6250678633232671E-3</v>
          </cell>
          <cell r="BB46">
            <v>3782.6313189236876</v>
          </cell>
          <cell r="BD46">
            <v>416.65857962064399</v>
          </cell>
          <cell r="BF46">
            <v>4199.2898985443317</v>
          </cell>
          <cell r="BH46">
            <v>35.608791706735325</v>
          </cell>
          <cell r="BJ46">
            <v>0</v>
          </cell>
          <cell r="BN46">
            <v>0</v>
          </cell>
          <cell r="BP46">
            <v>0</v>
          </cell>
          <cell r="BR46">
            <v>3782.6313189236876</v>
          </cell>
          <cell r="BT46">
            <v>416.65857962064399</v>
          </cell>
          <cell r="BV46">
            <v>4199.2898985443317</v>
          </cell>
          <cell r="BX46">
            <v>35.608791706735325</v>
          </cell>
          <cell r="CB46">
            <v>11.99807</v>
          </cell>
          <cell r="CD46">
            <v>11.99807</v>
          </cell>
          <cell r="CG46" t="str">
            <v>DEL</v>
          </cell>
          <cell r="CO46" t="str">
            <v>DEL</v>
          </cell>
          <cell r="CP46">
            <v>3794.6293889236877</v>
          </cell>
          <cell r="CR46">
            <v>416.65857962064399</v>
          </cell>
          <cell r="CT46">
            <v>4211.2879685443313</v>
          </cell>
          <cell r="CV46">
            <v>35.608791706735325</v>
          </cell>
        </row>
        <row r="47">
          <cell r="B47" t="str">
            <v>OR</v>
          </cell>
          <cell r="D47" t="str">
            <v>OPERATING ROOM</v>
          </cell>
          <cell r="F47" t="str">
            <v>D24</v>
          </cell>
          <cell r="H47">
            <v>12598969.184747577</v>
          </cell>
          <cell r="J47">
            <v>1114737.2902705127</v>
          </cell>
          <cell r="L47">
            <v>13713706.47501809</v>
          </cell>
          <cell r="N47">
            <v>118.17592667822278</v>
          </cell>
          <cell r="O47" t="str">
            <v>OR</v>
          </cell>
          <cell r="P47">
            <v>12599</v>
          </cell>
          <cell r="R47">
            <v>1114.7</v>
          </cell>
          <cell r="T47">
            <v>13713.7</v>
          </cell>
          <cell r="AD47">
            <v>12599</v>
          </cell>
          <cell r="AF47">
            <v>1114.7</v>
          </cell>
          <cell r="AH47">
            <v>13713.7</v>
          </cell>
          <cell r="AJ47">
            <v>118.17592667822278</v>
          </cell>
          <cell r="AL47">
            <v>0</v>
          </cell>
          <cell r="AN47">
            <v>0</v>
          </cell>
          <cell r="AP47">
            <v>0</v>
          </cell>
          <cell r="AR47">
            <v>0</v>
          </cell>
          <cell r="AT47">
            <v>8.3295103661226282</v>
          </cell>
          <cell r="AV47">
            <v>1307.3374503749449</v>
          </cell>
          <cell r="AX47">
            <v>1315.6669607410674</v>
          </cell>
          <cell r="AZ47">
            <v>2.4522517898951511E-2</v>
          </cell>
          <cell r="BB47">
            <v>12607.329510366122</v>
          </cell>
          <cell r="BD47">
            <v>2422.0374503749449</v>
          </cell>
          <cell r="BF47">
            <v>15029.366960741067</v>
          </cell>
          <cell r="BH47">
            <v>118.20044919612174</v>
          </cell>
          <cell r="BJ47">
            <v>821.15759726840076</v>
          </cell>
          <cell r="BN47">
            <v>821.15759726840076</v>
          </cell>
          <cell r="BP47">
            <v>2.6576057467838683</v>
          </cell>
          <cell r="BR47">
            <v>13428.487107634523</v>
          </cell>
          <cell r="BT47">
            <v>2422.0374503749449</v>
          </cell>
          <cell r="BV47">
            <v>15850.524558009467</v>
          </cell>
          <cell r="BX47">
            <v>120.85805494290561</v>
          </cell>
          <cell r="CB47">
            <v>40.722070000000002</v>
          </cell>
          <cell r="CD47">
            <v>40.722070000000002</v>
          </cell>
          <cell r="CG47" t="str">
            <v>OR</v>
          </cell>
          <cell r="CO47" t="str">
            <v>OR</v>
          </cell>
          <cell r="CP47">
            <v>13469.209177634522</v>
          </cell>
          <cell r="CR47">
            <v>2422.0374503749449</v>
          </cell>
          <cell r="CT47">
            <v>15891.246628009467</v>
          </cell>
          <cell r="CV47">
            <v>120.85805494290561</v>
          </cell>
        </row>
        <row r="48">
          <cell r="B48" t="str">
            <v>ORC</v>
          </cell>
          <cell r="D48" t="str">
            <v>OPERATING ROOM CLINIC</v>
          </cell>
          <cell r="F48" t="str">
            <v>D24a</v>
          </cell>
          <cell r="H48">
            <v>9437.877399643472</v>
          </cell>
          <cell r="J48">
            <v>2015.3453021177916</v>
          </cell>
          <cell r="L48">
            <v>11453.222701761264</v>
          </cell>
          <cell r="N48">
            <v>0.11352586450944882</v>
          </cell>
          <cell r="O48" t="str">
            <v>ORC</v>
          </cell>
          <cell r="P48">
            <v>9.4</v>
          </cell>
          <cell r="R48">
            <v>2</v>
          </cell>
          <cell r="T48">
            <v>11.4</v>
          </cell>
          <cell r="AD48">
            <v>9.4</v>
          </cell>
          <cell r="AF48">
            <v>2</v>
          </cell>
          <cell r="AH48">
            <v>11.4</v>
          </cell>
          <cell r="AJ48">
            <v>0.11352586450944882</v>
          </cell>
          <cell r="AL48">
            <v>0</v>
          </cell>
          <cell r="AN48">
            <v>0</v>
          </cell>
          <cell r="AP48">
            <v>0</v>
          </cell>
          <cell r="AR48">
            <v>0</v>
          </cell>
          <cell r="AT48">
            <v>0</v>
          </cell>
          <cell r="AV48">
            <v>0</v>
          </cell>
          <cell r="AX48">
            <v>0</v>
          </cell>
          <cell r="AZ48">
            <v>0</v>
          </cell>
          <cell r="BB48">
            <v>9.4</v>
          </cell>
          <cell r="BD48">
            <v>2</v>
          </cell>
          <cell r="BF48">
            <v>11.4</v>
          </cell>
          <cell r="BH48">
            <v>0.11352586450944882</v>
          </cell>
          <cell r="BJ48">
            <v>0</v>
          </cell>
          <cell r="BN48">
            <v>0</v>
          </cell>
          <cell r="BP48">
            <v>0</v>
          </cell>
          <cell r="BR48">
            <v>9.4</v>
          </cell>
          <cell r="BT48">
            <v>2</v>
          </cell>
          <cell r="BV48">
            <v>11.4</v>
          </cell>
          <cell r="BX48">
            <v>0.11352586450944882</v>
          </cell>
          <cell r="CB48">
            <v>3.8249999999999999E-2</v>
          </cell>
          <cell r="CD48">
            <v>3.8249999999999999E-2</v>
          </cell>
          <cell r="CG48" t="str">
            <v>ORC</v>
          </cell>
          <cell r="CO48" t="str">
            <v>OR</v>
          </cell>
          <cell r="CP48">
            <v>9.43825</v>
          </cell>
          <cell r="CR48">
            <v>2</v>
          </cell>
          <cell r="CT48">
            <v>11.43825</v>
          </cell>
          <cell r="CV48">
            <v>0.11352586450944882</v>
          </cell>
        </row>
        <row r="49">
          <cell r="B49" t="str">
            <v>ANS</v>
          </cell>
          <cell r="D49" t="str">
            <v>ANESTHESIOLOGY</v>
          </cell>
          <cell r="F49" t="str">
            <v>D25</v>
          </cell>
          <cell r="H49">
            <v>794831.14063894982</v>
          </cell>
          <cell r="J49">
            <v>335003.34920000029</v>
          </cell>
          <cell r="L49">
            <v>1129834.4898389501</v>
          </cell>
          <cell r="N49">
            <v>11.277304347826085</v>
          </cell>
          <cell r="O49" t="str">
            <v>ANS</v>
          </cell>
          <cell r="P49">
            <v>794.8</v>
          </cell>
          <cell r="R49">
            <v>335</v>
          </cell>
          <cell r="T49">
            <v>1129.8</v>
          </cell>
          <cell r="AD49">
            <v>794.8</v>
          </cell>
          <cell r="AF49">
            <v>335</v>
          </cell>
          <cell r="AH49">
            <v>1129.8</v>
          </cell>
          <cell r="AJ49">
            <v>11.277304347826085</v>
          </cell>
          <cell r="AL49">
            <v>0</v>
          </cell>
          <cell r="AN49">
            <v>0</v>
          </cell>
          <cell r="AP49">
            <v>0</v>
          </cell>
          <cell r="AR49">
            <v>0</v>
          </cell>
          <cell r="AT49">
            <v>0.47079841199823552</v>
          </cell>
          <cell r="AV49">
            <v>73.892986325540363</v>
          </cell>
          <cell r="AX49">
            <v>74.363784737538595</v>
          </cell>
          <cell r="AZ49">
            <v>1.3860553595059549E-3</v>
          </cell>
          <cell r="BB49">
            <v>795.27079841199816</v>
          </cell>
          <cell r="BD49">
            <v>408.89298632554039</v>
          </cell>
          <cell r="BF49">
            <v>1204.1637847375387</v>
          </cell>
          <cell r="BH49">
            <v>11.278690403185591</v>
          </cell>
          <cell r="BJ49">
            <v>75.581916229677049</v>
          </cell>
          <cell r="BN49">
            <v>75.581916229677049</v>
          </cell>
          <cell r="BP49">
            <v>0.2438519639608874</v>
          </cell>
          <cell r="BR49">
            <v>870.85271464167522</v>
          </cell>
          <cell r="BT49">
            <v>408.89298632554039</v>
          </cell>
          <cell r="BV49">
            <v>1279.7457009672157</v>
          </cell>
          <cell r="BX49">
            <v>11.522542367146478</v>
          </cell>
          <cell r="CB49">
            <v>3.8824200000000002</v>
          </cell>
          <cell r="CD49">
            <v>3.8824200000000002</v>
          </cell>
          <cell r="CG49" t="str">
            <v>ANS</v>
          </cell>
          <cell r="CO49" t="str">
            <v>ANS</v>
          </cell>
          <cell r="CP49">
            <v>874.73513464167524</v>
          </cell>
          <cell r="CR49">
            <v>408.89298632554039</v>
          </cell>
          <cell r="CT49">
            <v>1283.6281209672156</v>
          </cell>
          <cell r="CV49">
            <v>11.522542367146478</v>
          </cell>
        </row>
        <row r="50">
          <cell r="B50" t="str">
            <v>MSS</v>
          </cell>
          <cell r="D50" t="str">
            <v>MEDICAL SUPPLIES SOLD</v>
          </cell>
          <cell r="F50" t="str">
            <v>D26</v>
          </cell>
          <cell r="H50">
            <v>0</v>
          </cell>
          <cell r="J50">
            <v>39859726.466053896</v>
          </cell>
          <cell r="L50">
            <v>39859726.466053896</v>
          </cell>
          <cell r="N50">
            <v>0</v>
          </cell>
          <cell r="O50" t="str">
            <v>MSS</v>
          </cell>
          <cell r="P50">
            <v>0</v>
          </cell>
          <cell r="R50">
            <v>39859.699999999997</v>
          </cell>
          <cell r="T50">
            <v>39859.699999999997</v>
          </cell>
          <cell r="AD50">
            <v>0</v>
          </cell>
          <cell r="AF50">
            <v>39859.699999999997</v>
          </cell>
          <cell r="AH50">
            <v>39859.699999999997</v>
          </cell>
          <cell r="AJ50">
            <v>0</v>
          </cell>
          <cell r="AL50">
            <v>0</v>
          </cell>
          <cell r="AN50">
            <v>0</v>
          </cell>
          <cell r="AP50">
            <v>0</v>
          </cell>
          <cell r="AR50">
            <v>0</v>
          </cell>
          <cell r="AT50">
            <v>0</v>
          </cell>
          <cell r="AV50">
            <v>0</v>
          </cell>
          <cell r="AX50">
            <v>0</v>
          </cell>
          <cell r="AZ50">
            <v>0</v>
          </cell>
          <cell r="BB50">
            <v>0</v>
          </cell>
          <cell r="BD50">
            <v>39859.699999999997</v>
          </cell>
          <cell r="BF50">
            <v>39859.699999999997</v>
          </cell>
          <cell r="BH50">
            <v>0</v>
          </cell>
          <cell r="BJ50">
            <v>0</v>
          </cell>
          <cell r="BN50">
            <v>0</v>
          </cell>
          <cell r="BR50">
            <v>0</v>
          </cell>
          <cell r="BT50">
            <v>39859.699999999997</v>
          </cell>
          <cell r="BV50">
            <v>39859.699999999997</v>
          </cell>
          <cell r="BX50">
            <v>0</v>
          </cell>
          <cell r="CD50">
            <v>0</v>
          </cell>
          <cell r="CG50" t="str">
            <v>MSS</v>
          </cell>
          <cell r="CO50" t="str">
            <v>MSS</v>
          </cell>
          <cell r="CP50">
            <v>0</v>
          </cell>
          <cell r="CR50">
            <v>39859.699999999997</v>
          </cell>
          <cell r="CT50">
            <v>39859.699999999997</v>
          </cell>
          <cell r="CV50">
            <v>0</v>
          </cell>
        </row>
        <row r="51">
          <cell r="B51" t="str">
            <v>CDS</v>
          </cell>
          <cell r="D51" t="str">
            <v>DRUGS SOLD</v>
          </cell>
          <cell r="F51" t="str">
            <v>D27</v>
          </cell>
          <cell r="H51">
            <v>0</v>
          </cell>
          <cell r="J51">
            <v>19398338.430000003</v>
          </cell>
          <cell r="L51">
            <v>19398338.430000003</v>
          </cell>
          <cell r="N51">
            <v>0</v>
          </cell>
          <cell r="O51" t="str">
            <v>CDS</v>
          </cell>
          <cell r="P51">
            <v>0</v>
          </cell>
          <cell r="R51">
            <v>19398.3</v>
          </cell>
          <cell r="T51">
            <v>19398.3</v>
          </cell>
          <cell r="AD51">
            <v>0</v>
          </cell>
          <cell r="AF51">
            <v>19398.3</v>
          </cell>
          <cell r="AH51">
            <v>19398.3</v>
          </cell>
          <cell r="AJ51">
            <v>0</v>
          </cell>
          <cell r="AL51">
            <v>0</v>
          </cell>
          <cell r="AN51">
            <v>0</v>
          </cell>
          <cell r="AP51">
            <v>0</v>
          </cell>
          <cell r="AR51">
            <v>0</v>
          </cell>
          <cell r="AT51">
            <v>0</v>
          </cell>
          <cell r="AV51">
            <v>0</v>
          </cell>
          <cell r="AX51">
            <v>0</v>
          </cell>
          <cell r="AZ51">
            <v>0</v>
          </cell>
          <cell r="BB51">
            <v>0</v>
          </cell>
          <cell r="BD51">
            <v>19398.3</v>
          </cell>
          <cell r="BF51">
            <v>19398.3</v>
          </cell>
          <cell r="BH51">
            <v>0</v>
          </cell>
          <cell r="BJ51">
            <v>0</v>
          </cell>
          <cell r="BN51">
            <v>0</v>
          </cell>
          <cell r="BR51">
            <v>0</v>
          </cell>
          <cell r="BT51">
            <v>19398.3</v>
          </cell>
          <cell r="BV51">
            <v>19398.3</v>
          </cell>
          <cell r="BX51">
            <v>0</v>
          </cell>
          <cell r="CD51">
            <v>0</v>
          </cell>
          <cell r="CG51" t="str">
            <v>CDS</v>
          </cell>
          <cell r="CO51" t="str">
            <v>CDS</v>
          </cell>
          <cell r="CP51">
            <v>0</v>
          </cell>
          <cell r="CR51">
            <v>19398.3</v>
          </cell>
          <cell r="CT51">
            <v>19398.3</v>
          </cell>
          <cell r="CV51">
            <v>0</v>
          </cell>
        </row>
        <row r="52">
          <cell r="B52" t="str">
            <v>LAB</v>
          </cell>
          <cell r="D52" t="str">
            <v>LABORATORY SERVICES</v>
          </cell>
          <cell r="F52" t="str">
            <v>D28</v>
          </cell>
          <cell r="H52">
            <v>4817373.8178668022</v>
          </cell>
          <cell r="J52">
            <v>4515041.5696472218</v>
          </cell>
          <cell r="L52">
            <v>9332415.387514025</v>
          </cell>
          <cell r="N52">
            <v>61.512599158111954</v>
          </cell>
          <cell r="O52" t="str">
            <v>LAB</v>
          </cell>
          <cell r="P52">
            <v>4817.3999999999996</v>
          </cell>
          <cell r="R52">
            <v>4515</v>
          </cell>
          <cell r="T52">
            <v>9332.4</v>
          </cell>
          <cell r="AD52">
            <v>4817.3999999999996</v>
          </cell>
          <cell r="AF52">
            <v>4515</v>
          </cell>
          <cell r="AH52">
            <v>9332.4</v>
          </cell>
          <cell r="AJ52">
            <v>61.512599158111954</v>
          </cell>
          <cell r="AL52">
            <v>0</v>
          </cell>
          <cell r="AN52">
            <v>0</v>
          </cell>
          <cell r="AP52">
            <v>0</v>
          </cell>
          <cell r="AR52">
            <v>0</v>
          </cell>
          <cell r="AT52">
            <v>6.8808998676665185</v>
          </cell>
          <cell r="AV52">
            <v>1079.9744155271283</v>
          </cell>
          <cell r="AX52">
            <v>1086.8553153947948</v>
          </cell>
          <cell r="AZ52">
            <v>2.0257732177394724E-2</v>
          </cell>
          <cell r="BB52">
            <v>4824.2808998676664</v>
          </cell>
          <cell r="BD52">
            <v>5594.9744155271283</v>
          </cell>
          <cell r="BF52">
            <v>10419.255315394796</v>
          </cell>
          <cell r="BH52">
            <v>61.532856890289345</v>
          </cell>
          <cell r="BJ52">
            <v>103.48</v>
          </cell>
          <cell r="BN52">
            <v>103.48</v>
          </cell>
          <cell r="BP52">
            <v>0.61964071856287428</v>
          </cell>
          <cell r="BR52">
            <v>4927.760899867666</v>
          </cell>
          <cell r="BT52">
            <v>5594.9744155271283</v>
          </cell>
          <cell r="BV52">
            <v>10522.735315394795</v>
          </cell>
          <cell r="BX52">
            <v>62.152497608852222</v>
          </cell>
          <cell r="CB52">
            <v>20.941739999999999</v>
          </cell>
          <cell r="CD52">
            <v>20.941739999999999</v>
          </cell>
          <cell r="CG52" t="str">
            <v>LAB</v>
          </cell>
          <cell r="CO52" t="str">
            <v>LAB</v>
          </cell>
          <cell r="CP52">
            <v>4948.7026398676662</v>
          </cell>
          <cell r="CR52">
            <v>5594.9744155271283</v>
          </cell>
          <cell r="CT52">
            <v>10543.677055394794</v>
          </cell>
          <cell r="CV52">
            <v>62.152497608852222</v>
          </cell>
        </row>
        <row r="53">
          <cell r="H53" t="str">
            <v>XXXXXXXXX</v>
          </cell>
          <cell r="J53" t="str">
            <v>XXXXXXXXX</v>
          </cell>
          <cell r="L53">
            <v>0</v>
          </cell>
          <cell r="O53">
            <v>0</v>
          </cell>
          <cell r="P53">
            <v>0</v>
          </cell>
          <cell r="R53">
            <v>0</v>
          </cell>
          <cell r="T53">
            <v>0</v>
          </cell>
          <cell r="AD53">
            <v>0</v>
          </cell>
          <cell r="AF53">
            <v>0</v>
          </cell>
          <cell r="AH53">
            <v>0</v>
          </cell>
          <cell r="AJ53">
            <v>0</v>
          </cell>
          <cell r="AL53">
            <v>0</v>
          </cell>
          <cell r="AN53">
            <v>0</v>
          </cell>
          <cell r="AP53">
            <v>0</v>
          </cell>
          <cell r="AR53">
            <v>0</v>
          </cell>
          <cell r="AT53">
            <v>0</v>
          </cell>
          <cell r="AV53">
            <v>0</v>
          </cell>
          <cell r="AX53">
            <v>0</v>
          </cell>
          <cell r="AZ53">
            <v>0</v>
          </cell>
          <cell r="BB53">
            <v>0</v>
          </cell>
          <cell r="BD53">
            <v>0</v>
          </cell>
          <cell r="BF53">
            <v>0</v>
          </cell>
          <cell r="BH53">
            <v>0</v>
          </cell>
          <cell r="BJ53">
            <v>0</v>
          </cell>
          <cell r="BN53">
            <v>0</v>
          </cell>
          <cell r="BP53">
            <v>0</v>
          </cell>
          <cell r="BR53">
            <v>0</v>
          </cell>
          <cell r="BT53">
            <v>0</v>
          </cell>
          <cell r="BV53">
            <v>0</v>
          </cell>
          <cell r="BX53">
            <v>0</v>
          </cell>
          <cell r="CD53">
            <v>0</v>
          </cell>
          <cell r="CG53">
            <v>0</v>
          </cell>
          <cell r="CO53" t="str">
            <v>BB</v>
          </cell>
          <cell r="CP53">
            <v>0</v>
          </cell>
          <cell r="CR53">
            <v>0</v>
          </cell>
          <cell r="CT53">
            <v>0</v>
          </cell>
          <cell r="CV53">
            <v>0</v>
          </cell>
        </row>
        <row r="54">
          <cell r="B54" t="str">
            <v>EKG</v>
          </cell>
          <cell r="D54" t="str">
            <v>ELECTROCARDIOLOGY</v>
          </cell>
          <cell r="F54" t="str">
            <v>D30</v>
          </cell>
          <cell r="H54">
            <v>842528.74475403584</v>
          </cell>
          <cell r="J54">
            <v>11993.029856697831</v>
          </cell>
          <cell r="L54">
            <v>854521.77461073361</v>
          </cell>
          <cell r="N54">
            <v>11.166502081835612</v>
          </cell>
          <cell r="O54" t="str">
            <v>EKG</v>
          </cell>
          <cell r="P54">
            <v>842.5</v>
          </cell>
          <cell r="R54">
            <v>12</v>
          </cell>
          <cell r="T54">
            <v>854.5</v>
          </cell>
          <cell r="AD54">
            <v>842.5</v>
          </cell>
          <cell r="AF54">
            <v>12</v>
          </cell>
          <cell r="AH54">
            <v>854.5</v>
          </cell>
          <cell r="AJ54">
            <v>11.166502081835612</v>
          </cell>
          <cell r="AL54">
            <v>0</v>
          </cell>
          <cell r="AN54">
            <v>0</v>
          </cell>
          <cell r="AP54">
            <v>0</v>
          </cell>
          <cell r="AR54">
            <v>0</v>
          </cell>
          <cell r="AT54">
            <v>0.83295103661226289</v>
          </cell>
          <cell r="AV54">
            <v>130.73374503749449</v>
          </cell>
          <cell r="AX54">
            <v>131.56669607410674</v>
          </cell>
          <cell r="AZ54">
            <v>2.4522517898951514E-3</v>
          </cell>
          <cell r="BB54">
            <v>843.33295103661226</v>
          </cell>
          <cell r="BD54">
            <v>142.73374503749449</v>
          </cell>
          <cell r="BF54">
            <v>986.06669607410674</v>
          </cell>
          <cell r="BH54">
            <v>11.168954333625507</v>
          </cell>
          <cell r="BJ54">
            <v>0</v>
          </cell>
          <cell r="BN54">
            <v>0</v>
          </cell>
          <cell r="BP54">
            <v>0</v>
          </cell>
          <cell r="BR54">
            <v>843.33295103661226</v>
          </cell>
          <cell r="BT54">
            <v>142.73374503749449</v>
          </cell>
          <cell r="BV54">
            <v>986.06669607410674</v>
          </cell>
          <cell r="BX54">
            <v>11.168954333625507</v>
          </cell>
          <cell r="CB54">
            <v>3.76328</v>
          </cell>
          <cell r="CD54">
            <v>3.76328</v>
          </cell>
          <cell r="CG54" t="str">
            <v>EKG</v>
          </cell>
          <cell r="CO54" t="str">
            <v>EKG</v>
          </cell>
          <cell r="CP54">
            <v>847.09623103661227</v>
          </cell>
          <cell r="CR54">
            <v>142.73374503749449</v>
          </cell>
          <cell r="CT54">
            <v>989.82997607410675</v>
          </cell>
          <cell r="CV54">
            <v>11.168954333625507</v>
          </cell>
        </row>
        <row r="55">
          <cell r="B55" t="str">
            <v>IRC</v>
          </cell>
          <cell r="D55" t="str">
            <v>INVASIVE RADIOLOGY/CARDIOVASCULAR</v>
          </cell>
          <cell r="F55" t="str">
            <v>D31</v>
          </cell>
          <cell r="H55">
            <v>4467359.4025463676</v>
          </cell>
          <cell r="J55">
            <v>496308.38822417153</v>
          </cell>
          <cell r="L55">
            <v>4963667.7907705391</v>
          </cell>
          <cell r="N55">
            <v>39.840175951768899</v>
          </cell>
          <cell r="O55" t="str">
            <v>IRC</v>
          </cell>
          <cell r="P55">
            <v>4467.3999999999996</v>
          </cell>
          <cell r="R55">
            <v>496.3</v>
          </cell>
          <cell r="T55">
            <v>4963.7</v>
          </cell>
          <cell r="AD55">
            <v>4467.3999999999996</v>
          </cell>
          <cell r="AF55">
            <v>496.3</v>
          </cell>
          <cell r="AH55">
            <v>4963.7</v>
          </cell>
          <cell r="AJ55">
            <v>39.840175951768899</v>
          </cell>
          <cell r="AL55">
            <v>0</v>
          </cell>
          <cell r="AN55">
            <v>0</v>
          </cell>
          <cell r="AP55">
            <v>0</v>
          </cell>
          <cell r="AR55">
            <v>0</v>
          </cell>
          <cell r="AT55">
            <v>1.9556241729157477</v>
          </cell>
          <cell r="AV55">
            <v>306.94009704455226</v>
          </cell>
          <cell r="AX55">
            <v>308.89572121746801</v>
          </cell>
          <cell r="AZ55">
            <v>5.7574607241016595E-3</v>
          </cell>
          <cell r="BB55">
            <v>4469.3556241729157</v>
          </cell>
          <cell r="BD55">
            <v>803.24009704455227</v>
          </cell>
          <cell r="BF55">
            <v>5272.5957212174681</v>
          </cell>
          <cell r="BH55">
            <v>39.845933412493004</v>
          </cell>
          <cell r="BJ55">
            <v>332.22820320737162</v>
          </cell>
          <cell r="BN55">
            <v>332.22820320737162</v>
          </cell>
          <cell r="BP55">
            <v>1.0064471469475058</v>
          </cell>
          <cell r="BR55">
            <v>4801.5838273802874</v>
          </cell>
          <cell r="BT55">
            <v>803.24009704455227</v>
          </cell>
          <cell r="BV55">
            <v>5604.8239244248398</v>
          </cell>
          <cell r="BX55">
            <v>40.852380559440512</v>
          </cell>
          <cell r="CB55">
            <v>13.764849999999999</v>
          </cell>
          <cell r="CD55">
            <v>13.764849999999999</v>
          </cell>
          <cell r="CG55" t="str">
            <v>IRC</v>
          </cell>
          <cell r="CO55" t="str">
            <v>IRC</v>
          </cell>
          <cell r="CP55">
            <v>4815.348677380287</v>
          </cell>
          <cell r="CR55">
            <v>803.24009704455227</v>
          </cell>
          <cell r="CT55">
            <v>5618.5887744248394</v>
          </cell>
          <cell r="CV55">
            <v>40.852380559440512</v>
          </cell>
        </row>
        <row r="56">
          <cell r="B56" t="str">
            <v>RAD</v>
          </cell>
          <cell r="D56" t="str">
            <v>RADIOLOGY DIAGNOSTIC</v>
          </cell>
          <cell r="F56" t="str">
            <v>D32</v>
          </cell>
          <cell r="H56">
            <v>3723684.5643729172</v>
          </cell>
          <cell r="J56">
            <v>399552.58229635027</v>
          </cell>
          <cell r="L56">
            <v>4123237.1466692677</v>
          </cell>
          <cell r="N56">
            <v>42.887770384138861</v>
          </cell>
          <cell r="O56" t="str">
            <v>RAD</v>
          </cell>
          <cell r="P56">
            <v>3723.7</v>
          </cell>
          <cell r="R56">
            <v>399.6</v>
          </cell>
          <cell r="T56">
            <v>4123.3</v>
          </cell>
          <cell r="AD56">
            <v>3723.7</v>
          </cell>
          <cell r="AF56">
            <v>399.6</v>
          </cell>
          <cell r="AH56">
            <v>4123.3</v>
          </cell>
          <cell r="AJ56">
            <v>42.887770384138861</v>
          </cell>
          <cell r="AL56">
            <v>0</v>
          </cell>
          <cell r="AN56">
            <v>0</v>
          </cell>
          <cell r="AP56">
            <v>0</v>
          </cell>
          <cell r="AR56">
            <v>0</v>
          </cell>
          <cell r="AT56">
            <v>1.7021173356859283</v>
          </cell>
          <cell r="AV56">
            <v>267.15156594618435</v>
          </cell>
          <cell r="AX56">
            <v>268.8536832818703</v>
          </cell>
          <cell r="AZ56">
            <v>5.0111232228292214E-3</v>
          </cell>
          <cell r="BB56">
            <v>3725.4021173356859</v>
          </cell>
          <cell r="BD56">
            <v>666.75156594618443</v>
          </cell>
          <cell r="BF56">
            <v>4392.1536832818701</v>
          </cell>
          <cell r="BH56">
            <v>42.89278150736169</v>
          </cell>
          <cell r="BJ56">
            <v>159.16933585170062</v>
          </cell>
          <cell r="BN56">
            <v>159.16933585170062</v>
          </cell>
          <cell r="BP56">
            <v>0.26031020403423394</v>
          </cell>
          <cell r="BR56">
            <v>3884.5714531873864</v>
          </cell>
          <cell r="BT56">
            <v>666.75156594618443</v>
          </cell>
          <cell r="BV56">
            <v>4551.3230191335706</v>
          </cell>
          <cell r="BX56">
            <v>43.153091711395923</v>
          </cell>
          <cell r="CB56">
            <v>14.54006</v>
          </cell>
          <cell r="CD56">
            <v>14.54006</v>
          </cell>
          <cell r="CG56" t="str">
            <v>RAD</v>
          </cell>
          <cell r="CO56" t="str">
            <v>RAD</v>
          </cell>
          <cell r="CP56">
            <v>3899.1115131873862</v>
          </cell>
          <cell r="CR56">
            <v>666.75156594618443</v>
          </cell>
          <cell r="CT56">
            <v>4565.8630791335709</v>
          </cell>
          <cell r="CV56">
            <v>43.153091711395923</v>
          </cell>
        </row>
        <row r="57">
          <cell r="B57" t="str">
            <v>CAT</v>
          </cell>
          <cell r="D57" t="str">
            <v>CT SCANNER</v>
          </cell>
          <cell r="F57" t="str">
            <v>D33</v>
          </cell>
          <cell r="H57">
            <v>919567.66602557711</v>
          </cell>
          <cell r="J57">
            <v>669195.31346512295</v>
          </cell>
          <cell r="L57">
            <v>1588762.9794907002</v>
          </cell>
          <cell r="N57">
            <v>9.2600372361466246</v>
          </cell>
          <cell r="O57" t="str">
            <v>CAT</v>
          </cell>
          <cell r="P57">
            <v>919.6</v>
          </cell>
          <cell r="R57">
            <v>669.2</v>
          </cell>
          <cell r="T57">
            <v>1588.8000000000002</v>
          </cell>
          <cell r="AD57">
            <v>919.6</v>
          </cell>
          <cell r="AF57">
            <v>669.2</v>
          </cell>
          <cell r="AH57">
            <v>1588.8000000000002</v>
          </cell>
          <cell r="AJ57">
            <v>9.2600372361466246</v>
          </cell>
          <cell r="AL57">
            <v>0</v>
          </cell>
          <cell r="AN57">
            <v>0</v>
          </cell>
          <cell r="AP57">
            <v>0</v>
          </cell>
          <cell r="AR57">
            <v>0</v>
          </cell>
          <cell r="AT57">
            <v>0.2172915747684164</v>
          </cell>
          <cell r="AV57">
            <v>34.104455227172473</v>
          </cell>
          <cell r="AX57">
            <v>34.32174680194089</v>
          </cell>
          <cell r="AZ57">
            <v>6.3971785823351772E-4</v>
          </cell>
          <cell r="BB57">
            <v>919.81729157476843</v>
          </cell>
          <cell r="BD57">
            <v>703.30445522717253</v>
          </cell>
          <cell r="BF57">
            <v>1623.1217468019408</v>
          </cell>
          <cell r="BH57">
            <v>9.2606769540048575</v>
          </cell>
          <cell r="BJ57">
            <v>0</v>
          </cell>
          <cell r="BN57">
            <v>0</v>
          </cell>
          <cell r="BP57">
            <v>0</v>
          </cell>
          <cell r="BR57">
            <v>919.81729157476843</v>
          </cell>
          <cell r="BT57">
            <v>703.30445522717253</v>
          </cell>
          <cell r="BV57">
            <v>1623.1217468019408</v>
          </cell>
          <cell r="BX57">
            <v>9.2606769540048575</v>
          </cell>
          <cell r="CB57">
            <v>3.1202999999999999</v>
          </cell>
          <cell r="CD57">
            <v>3.1202999999999999</v>
          </cell>
          <cell r="CG57" t="str">
            <v>CAT</v>
          </cell>
          <cell r="CO57" t="str">
            <v>CT</v>
          </cell>
          <cell r="CP57">
            <v>922.93759157476848</v>
          </cell>
          <cell r="CR57">
            <v>703.30445522717253</v>
          </cell>
          <cell r="CT57">
            <v>1626.2420468019409</v>
          </cell>
          <cell r="CV57">
            <v>9.2606769540048575</v>
          </cell>
        </row>
        <row r="58">
          <cell r="B58" t="str">
            <v>RAT</v>
          </cell>
          <cell r="D58" t="str">
            <v>RADIOLOGY THERAPEUTIC</v>
          </cell>
          <cell r="F58" t="str">
            <v>D34</v>
          </cell>
          <cell r="H58">
            <v>0</v>
          </cell>
          <cell r="J58">
            <v>3686299.9635374825</v>
          </cell>
          <cell r="L58">
            <v>3686299.9635374825</v>
          </cell>
          <cell r="N58">
            <v>0</v>
          </cell>
          <cell r="O58" t="str">
            <v>RAT</v>
          </cell>
          <cell r="P58">
            <v>0</v>
          </cell>
          <cell r="R58">
            <v>3686.3</v>
          </cell>
          <cell r="T58">
            <v>3686.3</v>
          </cell>
          <cell r="AD58">
            <v>0</v>
          </cell>
          <cell r="AF58">
            <v>3686.3</v>
          </cell>
          <cell r="AH58">
            <v>3686.3</v>
          </cell>
          <cell r="AJ58">
            <v>0</v>
          </cell>
          <cell r="AL58">
            <v>0</v>
          </cell>
          <cell r="AN58">
            <v>0</v>
          </cell>
          <cell r="AP58">
            <v>0</v>
          </cell>
          <cell r="AR58">
            <v>0</v>
          </cell>
          <cell r="AT58">
            <v>0</v>
          </cell>
          <cell r="AV58">
            <v>0</v>
          </cell>
          <cell r="AX58">
            <v>0</v>
          </cell>
          <cell r="AZ58">
            <v>0</v>
          </cell>
          <cell r="BB58">
            <v>0</v>
          </cell>
          <cell r="BD58">
            <v>3686.3</v>
          </cell>
          <cell r="BF58">
            <v>3686.3</v>
          </cell>
          <cell r="BH58">
            <v>0</v>
          </cell>
          <cell r="BJ58">
            <v>0</v>
          </cell>
          <cell r="BN58">
            <v>0</v>
          </cell>
          <cell r="BP58">
            <v>0</v>
          </cell>
          <cell r="BR58">
            <v>0</v>
          </cell>
          <cell r="BT58">
            <v>3686.3</v>
          </cell>
          <cell r="BV58">
            <v>3686.3</v>
          </cell>
          <cell r="BX58">
            <v>0</v>
          </cell>
          <cell r="CB58">
            <v>0</v>
          </cell>
          <cell r="CD58">
            <v>0</v>
          </cell>
          <cell r="CG58" t="str">
            <v>RAT</v>
          </cell>
          <cell r="CO58" t="str">
            <v>RAT</v>
          </cell>
          <cell r="CP58">
            <v>0</v>
          </cell>
          <cell r="CR58">
            <v>3686.3</v>
          </cell>
          <cell r="CT58">
            <v>3686.3</v>
          </cell>
          <cell r="CV58">
            <v>0</v>
          </cell>
        </row>
        <row r="59">
          <cell r="B59" t="str">
            <v>NUC</v>
          </cell>
          <cell r="D59" t="str">
            <v>NUCLEAR MEDICINE</v>
          </cell>
          <cell r="F59" t="str">
            <v>D35</v>
          </cell>
          <cell r="H59">
            <v>545095.80447363283</v>
          </cell>
          <cell r="J59">
            <v>1535752.0176161304</v>
          </cell>
          <cell r="L59">
            <v>2080847.8220897634</v>
          </cell>
          <cell r="N59">
            <v>6.188052376221477</v>
          </cell>
          <cell r="O59" t="str">
            <v>NUC</v>
          </cell>
          <cell r="P59">
            <v>545.1</v>
          </cell>
          <cell r="R59">
            <v>1535.8</v>
          </cell>
          <cell r="T59">
            <v>2080.9</v>
          </cell>
          <cell r="AD59">
            <v>545.1</v>
          </cell>
          <cell r="AF59">
            <v>1535.8</v>
          </cell>
          <cell r="AH59">
            <v>2080.9</v>
          </cell>
          <cell r="AJ59">
            <v>6.188052376221477</v>
          </cell>
          <cell r="AL59">
            <v>0</v>
          </cell>
          <cell r="AN59">
            <v>0</v>
          </cell>
          <cell r="AP59">
            <v>0</v>
          </cell>
          <cell r="AR59">
            <v>0</v>
          </cell>
          <cell r="AT59">
            <v>0.39836788707543003</v>
          </cell>
          <cell r="AV59">
            <v>62.524834583149534</v>
          </cell>
          <cell r="AX59">
            <v>62.923202470224965</v>
          </cell>
          <cell r="AZ59">
            <v>1.1728160734281157E-3</v>
          </cell>
          <cell r="BB59">
            <v>545.49836788707546</v>
          </cell>
          <cell r="BD59">
            <v>1598.3248345831496</v>
          </cell>
          <cell r="BF59">
            <v>2143.8232024702252</v>
          </cell>
          <cell r="BH59">
            <v>6.1892251922949049</v>
          </cell>
          <cell r="BJ59">
            <v>0</v>
          </cell>
          <cell r="BN59">
            <v>0</v>
          </cell>
          <cell r="BP59">
            <v>0</v>
          </cell>
          <cell r="BR59">
            <v>545.49836788707546</v>
          </cell>
          <cell r="BT59">
            <v>1598.3248345831496</v>
          </cell>
          <cell r="BV59">
            <v>2143.8232024702252</v>
          </cell>
          <cell r="BX59">
            <v>6.1892251922949049</v>
          </cell>
          <cell r="CB59">
            <v>2.08541</v>
          </cell>
          <cell r="CD59">
            <v>2.08541</v>
          </cell>
          <cell r="CG59" t="str">
            <v>NUC</v>
          </cell>
          <cell r="CO59" t="str">
            <v>NUC</v>
          </cell>
          <cell r="CP59">
            <v>547.58377788707548</v>
          </cell>
          <cell r="CR59">
            <v>1598.3248345831496</v>
          </cell>
          <cell r="CT59">
            <v>2145.9086124702253</v>
          </cell>
          <cell r="CV59">
            <v>6.1892251922949049</v>
          </cell>
        </row>
        <row r="60">
          <cell r="B60" t="str">
            <v>RES</v>
          </cell>
          <cell r="D60" t="str">
            <v>RESPIRATORY THERAPY</v>
          </cell>
          <cell r="F60" t="str">
            <v>D36</v>
          </cell>
          <cell r="H60">
            <v>2500813.8730860786</v>
          </cell>
          <cell r="J60">
            <v>389200.73999999993</v>
          </cell>
          <cell r="L60">
            <v>2890014.6130860783</v>
          </cell>
          <cell r="N60">
            <v>25.933089743589743</v>
          </cell>
          <cell r="O60" t="str">
            <v>RES</v>
          </cell>
          <cell r="P60">
            <v>2500.8000000000002</v>
          </cell>
          <cell r="R60">
            <v>389.2</v>
          </cell>
          <cell r="T60">
            <v>2890</v>
          </cell>
          <cell r="AD60">
            <v>2500.8000000000002</v>
          </cell>
          <cell r="AF60">
            <v>389.2</v>
          </cell>
          <cell r="AH60">
            <v>2890</v>
          </cell>
          <cell r="AJ60">
            <v>25.933089743589743</v>
          </cell>
          <cell r="AL60">
            <v>0</v>
          </cell>
          <cell r="AN60">
            <v>0</v>
          </cell>
          <cell r="AP60">
            <v>0</v>
          </cell>
          <cell r="AR60">
            <v>0</v>
          </cell>
          <cell r="AT60">
            <v>0.4345831495368328</v>
          </cell>
          <cell r="AV60">
            <v>68.208910454344945</v>
          </cell>
          <cell r="AX60">
            <v>68.64349360388178</v>
          </cell>
          <cell r="AZ60">
            <v>1.2794357164670354E-3</v>
          </cell>
          <cell r="BB60">
            <v>2501.2345831495372</v>
          </cell>
          <cell r="BD60">
            <v>457.40891045434495</v>
          </cell>
          <cell r="BF60">
            <v>2958.6434936038822</v>
          </cell>
          <cell r="BH60">
            <v>25.934369179306209</v>
          </cell>
          <cell r="BJ60">
            <v>0</v>
          </cell>
          <cell r="BN60">
            <v>0</v>
          </cell>
          <cell r="BP60">
            <v>0</v>
          </cell>
          <cell r="BR60">
            <v>2501.2345831495372</v>
          </cell>
          <cell r="BT60">
            <v>457.40891045434495</v>
          </cell>
          <cell r="BV60">
            <v>2958.6434936038822</v>
          </cell>
          <cell r="BX60">
            <v>25.934369179306209</v>
          </cell>
          <cell r="CB60">
            <v>8.7383600000000001</v>
          </cell>
          <cell r="CD60">
            <v>8.7383600000000001</v>
          </cell>
          <cell r="CG60" t="str">
            <v>RES</v>
          </cell>
          <cell r="CO60" t="str">
            <v>RES</v>
          </cell>
          <cell r="CP60">
            <v>2509.9729431495371</v>
          </cell>
          <cell r="CR60">
            <v>457.40891045434495</v>
          </cell>
          <cell r="CT60">
            <v>2967.3818536038821</v>
          </cell>
          <cell r="CV60">
            <v>25.934369179306209</v>
          </cell>
        </row>
        <row r="61">
          <cell r="B61" t="str">
            <v>PUL</v>
          </cell>
          <cell r="D61" t="str">
            <v>PULMONARY FUNCTION</v>
          </cell>
          <cell r="F61" t="str">
            <v>D37</v>
          </cell>
          <cell r="H61">
            <v>115309.26425329995</v>
          </cell>
          <cell r="J61">
            <v>11158.312835929386</v>
          </cell>
          <cell r="L61">
            <v>126467.57708922934</v>
          </cell>
          <cell r="N61">
            <v>1.3809642954551187</v>
          </cell>
          <cell r="O61" t="str">
            <v>PUL</v>
          </cell>
          <cell r="P61">
            <v>115.3</v>
          </cell>
          <cell r="R61">
            <v>11.2</v>
          </cell>
          <cell r="T61">
            <v>126.5</v>
          </cell>
          <cell r="AD61">
            <v>115.3</v>
          </cell>
          <cell r="AF61">
            <v>11.2</v>
          </cell>
          <cell r="AH61">
            <v>126.5</v>
          </cell>
          <cell r="AJ61">
            <v>1.3809642954551187</v>
          </cell>
          <cell r="AL61">
            <v>0</v>
          </cell>
          <cell r="AN61">
            <v>0</v>
          </cell>
          <cell r="AP61">
            <v>0</v>
          </cell>
          <cell r="AR61">
            <v>0</v>
          </cell>
          <cell r="AT61">
            <v>0.32593736215262453</v>
          </cell>
          <cell r="AV61">
            <v>51.156682840758705</v>
          </cell>
          <cell r="AX61">
            <v>51.482620202911328</v>
          </cell>
          <cell r="AZ61">
            <v>9.5957678735027641E-4</v>
          </cell>
          <cell r="BB61">
            <v>115.62593736215263</v>
          </cell>
          <cell r="BD61">
            <v>62.356682840758708</v>
          </cell>
          <cell r="BF61">
            <v>177.98262020291133</v>
          </cell>
          <cell r="BH61">
            <v>1.3819238722424689</v>
          </cell>
          <cell r="BJ61">
            <v>0</v>
          </cell>
          <cell r="BN61">
            <v>0</v>
          </cell>
          <cell r="BP61">
            <v>0</v>
          </cell>
          <cell r="BR61">
            <v>115.62593736215263</v>
          </cell>
          <cell r="BT61">
            <v>62.356682840758708</v>
          </cell>
          <cell r="BV61">
            <v>177.98262020291133</v>
          </cell>
          <cell r="BX61">
            <v>1.3819238722424689</v>
          </cell>
          <cell r="CB61">
            <v>0.46562999999999999</v>
          </cell>
          <cell r="CD61">
            <v>0.46562999999999999</v>
          </cell>
          <cell r="CG61" t="str">
            <v>PUL</v>
          </cell>
          <cell r="CO61" t="str">
            <v>PUL</v>
          </cell>
          <cell r="CP61">
            <v>116.09156736215263</v>
          </cell>
          <cell r="CR61">
            <v>62.356682840758708</v>
          </cell>
          <cell r="CT61">
            <v>178.44825020291134</v>
          </cell>
          <cell r="CV61">
            <v>1.3819238722424689</v>
          </cell>
        </row>
        <row r="62">
          <cell r="B62" t="str">
            <v>EEG</v>
          </cell>
          <cell r="D62" t="str">
            <v>ELECTROENCEPHALOGRAPHY</v>
          </cell>
          <cell r="F62" t="str">
            <v>D38</v>
          </cell>
          <cell r="H62">
            <v>347072.31103139039</v>
          </cell>
          <cell r="J62">
            <v>21547.01999999999</v>
          </cell>
          <cell r="L62">
            <v>368619.33103139035</v>
          </cell>
          <cell r="N62">
            <v>3.8228873425551058</v>
          </cell>
          <cell r="O62" t="str">
            <v>EEG</v>
          </cell>
          <cell r="P62">
            <v>347.1</v>
          </cell>
          <cell r="R62">
            <v>21.5</v>
          </cell>
          <cell r="T62">
            <v>368.6</v>
          </cell>
          <cell r="AD62">
            <v>347.1</v>
          </cell>
          <cell r="AF62">
            <v>21.5</v>
          </cell>
          <cell r="AH62">
            <v>368.6</v>
          </cell>
          <cell r="AJ62">
            <v>3.8228873425551058</v>
          </cell>
          <cell r="AL62">
            <v>0</v>
          </cell>
          <cell r="AN62">
            <v>0</v>
          </cell>
          <cell r="AP62">
            <v>0</v>
          </cell>
          <cell r="AR62">
            <v>0</v>
          </cell>
          <cell r="AT62">
            <v>0.47079841199823552</v>
          </cell>
          <cell r="AV62">
            <v>73.892986325540363</v>
          </cell>
          <cell r="AX62">
            <v>74.363784737538595</v>
          </cell>
          <cell r="AZ62">
            <v>1.3860553595059549E-3</v>
          </cell>
          <cell r="BB62">
            <v>347.57079841199828</v>
          </cell>
          <cell r="BD62">
            <v>95.392986325540363</v>
          </cell>
          <cell r="BF62">
            <v>442.96378473753862</v>
          </cell>
          <cell r="BH62">
            <v>3.8242733979146117</v>
          </cell>
          <cell r="BJ62">
            <v>0</v>
          </cell>
          <cell r="BN62">
            <v>0</v>
          </cell>
          <cell r="BP62">
            <v>0</v>
          </cell>
          <cell r="BR62">
            <v>347.57079841199828</v>
          </cell>
          <cell r="BT62">
            <v>95.392986325540363</v>
          </cell>
          <cell r="BV62">
            <v>442.96378473753862</v>
          </cell>
          <cell r="BX62">
            <v>3.8242733979146117</v>
          </cell>
          <cell r="CB62">
            <v>1.2885599999999999</v>
          </cell>
          <cell r="CD62">
            <v>1.2885599999999999</v>
          </cell>
          <cell r="CG62" t="str">
            <v>EEG</v>
          </cell>
          <cell r="CO62" t="str">
            <v>EEG</v>
          </cell>
          <cell r="CP62">
            <v>348.8593584119983</v>
          </cell>
          <cell r="CR62">
            <v>95.392986325540363</v>
          </cell>
          <cell r="CT62">
            <v>444.25234473753869</v>
          </cell>
          <cell r="CV62">
            <v>3.8242733979146117</v>
          </cell>
        </row>
        <row r="63">
          <cell r="B63" t="str">
            <v>PTH</v>
          </cell>
          <cell r="D63" t="str">
            <v>PHYSICAL THERAPY</v>
          </cell>
          <cell r="F63" t="str">
            <v>D39</v>
          </cell>
          <cell r="H63">
            <v>1220239.8522483653</v>
          </cell>
          <cell r="J63">
            <v>106419.72418023055</v>
          </cell>
          <cell r="L63">
            <v>1326659.5764285959</v>
          </cell>
          <cell r="N63">
            <v>12.238221153846155</v>
          </cell>
          <cell r="O63" t="str">
            <v>PTH</v>
          </cell>
          <cell r="P63">
            <v>1220.2</v>
          </cell>
          <cell r="R63">
            <v>106.4</v>
          </cell>
          <cell r="T63">
            <v>1326.6000000000001</v>
          </cell>
          <cell r="AD63">
            <v>1220.2</v>
          </cell>
          <cell r="AF63">
            <v>106.4</v>
          </cell>
          <cell r="AH63">
            <v>1326.6000000000001</v>
          </cell>
          <cell r="AJ63">
            <v>12.238221153846155</v>
          </cell>
          <cell r="AL63">
            <v>0</v>
          </cell>
          <cell r="AN63">
            <v>0</v>
          </cell>
          <cell r="AP63">
            <v>0</v>
          </cell>
          <cell r="AR63">
            <v>0</v>
          </cell>
          <cell r="AT63">
            <v>0.36215262461402736</v>
          </cell>
          <cell r="AV63">
            <v>56.840758711954123</v>
          </cell>
          <cell r="AX63">
            <v>57.20291133656815</v>
          </cell>
          <cell r="AZ63">
            <v>1.0661964303891962E-3</v>
          </cell>
          <cell r="BB63">
            <v>1220.5621526246141</v>
          </cell>
          <cell r="BD63">
            <v>163.24075871195413</v>
          </cell>
          <cell r="BF63">
            <v>1383.8029113365683</v>
          </cell>
          <cell r="BH63">
            <v>12.239287350276545</v>
          </cell>
          <cell r="BJ63">
            <v>0</v>
          </cell>
          <cell r="BN63">
            <v>0</v>
          </cell>
          <cell r="BP63">
            <v>0</v>
          </cell>
          <cell r="BR63">
            <v>1220.5621526246141</v>
          </cell>
          <cell r="BT63">
            <v>163.24075871195413</v>
          </cell>
          <cell r="BV63">
            <v>1383.8029113365683</v>
          </cell>
          <cell r="BX63">
            <v>12.239287350276545</v>
          </cell>
          <cell r="CB63">
            <v>4.12392</v>
          </cell>
          <cell r="CD63">
            <v>4.12392</v>
          </cell>
          <cell r="CG63" t="str">
            <v>PTH</v>
          </cell>
          <cell r="CO63" t="str">
            <v>PTH</v>
          </cell>
          <cell r="CP63">
            <v>1224.6860726246141</v>
          </cell>
          <cell r="CR63">
            <v>163.24075871195413</v>
          </cell>
          <cell r="CT63">
            <v>1387.9268313365683</v>
          </cell>
          <cell r="CV63">
            <v>12.239287350276545</v>
          </cell>
        </row>
        <row r="64">
          <cell r="B64" t="str">
            <v>OTH</v>
          </cell>
          <cell r="D64" t="str">
            <v>OCCUPATIONAL THERAPY</v>
          </cell>
          <cell r="F64" t="str">
            <v>D40</v>
          </cell>
          <cell r="H64">
            <v>1304208.2894824471</v>
          </cell>
          <cell r="J64">
            <v>5227.9699999999993</v>
          </cell>
          <cell r="L64">
            <v>1309436.2594824471</v>
          </cell>
          <cell r="N64">
            <v>13.937379807692308</v>
          </cell>
          <cell r="O64" t="str">
            <v>OTH</v>
          </cell>
          <cell r="P64">
            <v>1304.2</v>
          </cell>
          <cell r="R64">
            <v>5.2</v>
          </cell>
          <cell r="T64">
            <v>1309.4000000000001</v>
          </cell>
          <cell r="AD64">
            <v>1304.2</v>
          </cell>
          <cell r="AF64">
            <v>5.2</v>
          </cell>
          <cell r="AH64">
            <v>1309.4000000000001</v>
          </cell>
          <cell r="AJ64">
            <v>13.937379807692308</v>
          </cell>
          <cell r="AL64">
            <v>0</v>
          </cell>
          <cell r="AN64">
            <v>0</v>
          </cell>
          <cell r="AP64">
            <v>0</v>
          </cell>
          <cell r="AR64">
            <v>0</v>
          </cell>
          <cell r="AT64">
            <v>0.2172915747684164</v>
          </cell>
          <cell r="AV64">
            <v>34.104455227172473</v>
          </cell>
          <cell r="AX64">
            <v>34.32174680194089</v>
          </cell>
          <cell r="AZ64">
            <v>6.3971785823351772E-4</v>
          </cell>
          <cell r="BB64">
            <v>1304.4172915747686</v>
          </cell>
          <cell r="BD64">
            <v>39.304455227172475</v>
          </cell>
          <cell r="BF64">
            <v>1343.721746801941</v>
          </cell>
          <cell r="BH64">
            <v>13.938019525550541</v>
          </cell>
          <cell r="BJ64">
            <v>0</v>
          </cell>
          <cell r="BN64">
            <v>0</v>
          </cell>
          <cell r="BP64">
            <v>0</v>
          </cell>
          <cell r="BR64">
            <v>1304.4172915747686</v>
          </cell>
          <cell r="BT64">
            <v>39.304455227172475</v>
          </cell>
          <cell r="BV64">
            <v>1343.721746801941</v>
          </cell>
          <cell r="BX64">
            <v>13.938019525550541</v>
          </cell>
          <cell r="CB64">
            <v>4.6962900000000003</v>
          </cell>
          <cell r="CD64">
            <v>4.6962900000000003</v>
          </cell>
          <cell r="CG64" t="str">
            <v>OTH</v>
          </cell>
          <cell r="CO64" t="str">
            <v>OTH</v>
          </cell>
          <cell r="CP64">
            <v>1309.1135815747687</v>
          </cell>
          <cell r="CR64">
            <v>39.304455227172475</v>
          </cell>
          <cell r="CT64">
            <v>1348.4180368019411</v>
          </cell>
          <cell r="CV64">
            <v>13.938019525550541</v>
          </cell>
        </row>
        <row r="65">
          <cell r="B65" t="str">
            <v>STH</v>
          </cell>
          <cell r="D65" t="str">
            <v>SPEECH LANGUAGE PATHOLOGY</v>
          </cell>
          <cell r="F65" t="str">
            <v>D41</v>
          </cell>
          <cell r="H65">
            <v>162965.80667164596</v>
          </cell>
          <cell r="J65">
            <v>2741.9500000000003</v>
          </cell>
          <cell r="L65">
            <v>165707.75667164597</v>
          </cell>
          <cell r="N65">
            <v>1.3858173076923077</v>
          </cell>
          <cell r="O65" t="str">
            <v>STH</v>
          </cell>
          <cell r="P65">
            <v>163</v>
          </cell>
          <cell r="R65">
            <v>2.7</v>
          </cell>
          <cell r="T65">
            <v>165.7</v>
          </cell>
          <cell r="AD65">
            <v>163</v>
          </cell>
          <cell r="AF65">
            <v>2.7</v>
          </cell>
          <cell r="AH65">
            <v>165.7</v>
          </cell>
          <cell r="AJ65">
            <v>1.3858173076923077</v>
          </cell>
          <cell r="AL65">
            <v>0</v>
          </cell>
          <cell r="AN65">
            <v>0</v>
          </cell>
          <cell r="AP65">
            <v>0</v>
          </cell>
          <cell r="AR65">
            <v>0</v>
          </cell>
          <cell r="AT65">
            <v>0</v>
          </cell>
          <cell r="AV65">
            <v>0</v>
          </cell>
          <cell r="AX65">
            <v>0</v>
          </cell>
          <cell r="AZ65">
            <v>0</v>
          </cell>
          <cell r="BB65">
            <v>163</v>
          </cell>
          <cell r="BD65">
            <v>2.7</v>
          </cell>
          <cell r="BF65">
            <v>165.7</v>
          </cell>
          <cell r="BH65">
            <v>1.3858173076923077</v>
          </cell>
          <cell r="BJ65">
            <v>0</v>
          </cell>
          <cell r="BN65">
            <v>0</v>
          </cell>
          <cell r="BP65">
            <v>0</v>
          </cell>
          <cell r="BR65">
            <v>163</v>
          </cell>
          <cell r="BT65">
            <v>2.7</v>
          </cell>
          <cell r="BV65">
            <v>165.7</v>
          </cell>
          <cell r="BX65">
            <v>1.3858173076923077</v>
          </cell>
          <cell r="CB65">
            <v>0.46694000000000002</v>
          </cell>
          <cell r="CD65">
            <v>0.46694000000000002</v>
          </cell>
          <cell r="CG65" t="str">
            <v>STH</v>
          </cell>
          <cell r="CO65" t="str">
            <v>STH</v>
          </cell>
          <cell r="CP65">
            <v>163.46693999999999</v>
          </cell>
          <cell r="CR65">
            <v>2.7</v>
          </cell>
          <cell r="CT65">
            <v>166.16693999999998</v>
          </cell>
          <cell r="CV65">
            <v>1.3858173076923077</v>
          </cell>
        </row>
        <row r="66">
          <cell r="B66" t="str">
            <v>REC</v>
          </cell>
          <cell r="D66" t="str">
            <v>RECREATIONAL THERAPY</v>
          </cell>
          <cell r="F66" t="str">
            <v>D42</v>
          </cell>
          <cell r="H66">
            <v>0</v>
          </cell>
          <cell r="J66">
            <v>0</v>
          </cell>
          <cell r="L66">
            <v>0</v>
          </cell>
          <cell r="N66">
            <v>0</v>
          </cell>
          <cell r="O66" t="str">
            <v>REC</v>
          </cell>
          <cell r="P66">
            <v>0</v>
          </cell>
          <cell r="R66">
            <v>0</v>
          </cell>
          <cell r="T66">
            <v>0</v>
          </cell>
          <cell r="AD66">
            <v>0</v>
          </cell>
          <cell r="AF66">
            <v>0</v>
          </cell>
          <cell r="AH66">
            <v>0</v>
          </cell>
          <cell r="AJ66">
            <v>0</v>
          </cell>
          <cell r="AL66">
            <v>0</v>
          </cell>
          <cell r="AN66">
            <v>0</v>
          </cell>
          <cell r="AP66">
            <v>0</v>
          </cell>
          <cell r="AR66">
            <v>0</v>
          </cell>
          <cell r="AT66">
            <v>0</v>
          </cell>
          <cell r="AV66">
            <v>0</v>
          </cell>
          <cell r="AX66">
            <v>0</v>
          </cell>
          <cell r="AZ66">
            <v>0</v>
          </cell>
          <cell r="BB66">
            <v>0</v>
          </cell>
          <cell r="BD66">
            <v>0</v>
          </cell>
          <cell r="BF66">
            <v>0</v>
          </cell>
          <cell r="BH66">
            <v>0</v>
          </cell>
          <cell r="BJ66">
            <v>0</v>
          </cell>
          <cell r="BN66">
            <v>0</v>
          </cell>
          <cell r="BP66">
            <v>0</v>
          </cell>
          <cell r="BR66">
            <v>0</v>
          </cell>
          <cell r="BT66">
            <v>0</v>
          </cell>
          <cell r="BV66">
            <v>0</v>
          </cell>
          <cell r="BX66">
            <v>0</v>
          </cell>
          <cell r="CB66">
            <v>0</v>
          </cell>
          <cell r="CD66">
            <v>0</v>
          </cell>
          <cell r="CG66" t="str">
            <v>REC</v>
          </cell>
          <cell r="CO66" t="str">
            <v>REC</v>
          </cell>
          <cell r="CP66">
            <v>0</v>
          </cell>
          <cell r="CR66">
            <v>0</v>
          </cell>
          <cell r="CT66">
            <v>0</v>
          </cell>
          <cell r="CV66">
            <v>0</v>
          </cell>
        </row>
        <row r="67">
          <cell r="B67" t="str">
            <v>AUD</v>
          </cell>
          <cell r="D67" t="str">
            <v>AUDIOLOGY</v>
          </cell>
          <cell r="F67" t="str">
            <v>D43</v>
          </cell>
          <cell r="H67">
            <v>0</v>
          </cell>
          <cell r="J67">
            <v>100500</v>
          </cell>
          <cell r="L67">
            <v>100500</v>
          </cell>
          <cell r="N67">
            <v>0</v>
          </cell>
          <cell r="O67" t="str">
            <v>AUD</v>
          </cell>
          <cell r="P67">
            <v>0</v>
          </cell>
          <cell r="R67">
            <v>100.5</v>
          </cell>
          <cell r="T67">
            <v>100.5</v>
          </cell>
          <cell r="AD67">
            <v>0</v>
          </cell>
          <cell r="AF67">
            <v>100.5</v>
          </cell>
          <cell r="AH67">
            <v>100.5</v>
          </cell>
          <cell r="AJ67">
            <v>0</v>
          </cell>
          <cell r="AL67">
            <v>0</v>
          </cell>
          <cell r="AN67">
            <v>0</v>
          </cell>
          <cell r="AP67">
            <v>0</v>
          </cell>
          <cell r="AR67">
            <v>0</v>
          </cell>
          <cell r="AT67">
            <v>0</v>
          </cell>
          <cell r="AV67">
            <v>0</v>
          </cell>
          <cell r="AX67">
            <v>0</v>
          </cell>
          <cell r="AZ67">
            <v>0</v>
          </cell>
          <cell r="BB67">
            <v>0</v>
          </cell>
          <cell r="BD67">
            <v>100.5</v>
          </cell>
          <cell r="BF67">
            <v>100.5</v>
          </cell>
          <cell r="BH67">
            <v>0</v>
          </cell>
          <cell r="BJ67">
            <v>0</v>
          </cell>
          <cell r="BN67">
            <v>0</v>
          </cell>
          <cell r="BP67">
            <v>0</v>
          </cell>
          <cell r="BR67">
            <v>0</v>
          </cell>
          <cell r="BT67">
            <v>100.5</v>
          </cell>
          <cell r="BV67">
            <v>100.5</v>
          </cell>
          <cell r="BX67">
            <v>0</v>
          </cell>
          <cell r="CB67">
            <v>0</v>
          </cell>
          <cell r="CD67">
            <v>0</v>
          </cell>
          <cell r="CG67" t="str">
            <v>AUD</v>
          </cell>
          <cell r="CO67" t="str">
            <v>AUD</v>
          </cell>
          <cell r="CP67">
            <v>0</v>
          </cell>
          <cell r="CR67">
            <v>100.5</v>
          </cell>
          <cell r="CT67">
            <v>100.5</v>
          </cell>
          <cell r="CV67">
            <v>0</v>
          </cell>
        </row>
        <row r="68">
          <cell r="B68" t="str">
            <v>OPM</v>
          </cell>
          <cell r="D68" t="str">
            <v>OTHER PHYSICAL MEDICINE</v>
          </cell>
          <cell r="F68" t="str">
            <v>D44</v>
          </cell>
          <cell r="H68">
            <v>0</v>
          </cell>
          <cell r="J68">
            <v>0</v>
          </cell>
          <cell r="L68">
            <v>0</v>
          </cell>
          <cell r="N68">
            <v>0</v>
          </cell>
          <cell r="O68" t="str">
            <v>OPM</v>
          </cell>
          <cell r="P68">
            <v>0</v>
          </cell>
          <cell r="R68">
            <v>0</v>
          </cell>
          <cell r="T68">
            <v>0</v>
          </cell>
          <cell r="AD68">
            <v>0</v>
          </cell>
          <cell r="AF68">
            <v>0</v>
          </cell>
          <cell r="AH68">
            <v>0</v>
          </cell>
          <cell r="AJ68">
            <v>0</v>
          </cell>
          <cell r="AL68">
            <v>0</v>
          </cell>
          <cell r="AN68">
            <v>0</v>
          </cell>
          <cell r="AP68">
            <v>0</v>
          </cell>
          <cell r="AR68">
            <v>0</v>
          </cell>
          <cell r="AT68">
            <v>0</v>
          </cell>
          <cell r="AV68">
            <v>0</v>
          </cell>
          <cell r="AX68">
            <v>0</v>
          </cell>
          <cell r="AZ68">
            <v>0</v>
          </cell>
          <cell r="BB68">
            <v>0</v>
          </cell>
          <cell r="BD68">
            <v>0</v>
          </cell>
          <cell r="BF68">
            <v>0</v>
          </cell>
          <cell r="BH68">
            <v>0</v>
          </cell>
          <cell r="BJ68">
            <v>0</v>
          </cell>
          <cell r="BN68">
            <v>0</v>
          </cell>
          <cell r="BP68">
            <v>0</v>
          </cell>
          <cell r="BR68">
            <v>0</v>
          </cell>
          <cell r="BT68">
            <v>0</v>
          </cell>
          <cell r="BV68">
            <v>0</v>
          </cell>
          <cell r="BX68">
            <v>0</v>
          </cell>
          <cell r="CB68">
            <v>0</v>
          </cell>
          <cell r="CD68">
            <v>0</v>
          </cell>
          <cell r="CG68" t="str">
            <v>OPM</v>
          </cell>
          <cell r="CO68" t="str">
            <v>OPM</v>
          </cell>
          <cell r="CP68">
            <v>0</v>
          </cell>
          <cell r="CR68">
            <v>0</v>
          </cell>
          <cell r="CT68">
            <v>0</v>
          </cell>
          <cell r="CV68">
            <v>0</v>
          </cell>
        </row>
        <row r="69">
          <cell r="B69" t="str">
            <v>RDL</v>
          </cell>
          <cell r="D69" t="str">
            <v>RENAL DIALYSIS</v>
          </cell>
          <cell r="F69" t="str">
            <v>D45</v>
          </cell>
          <cell r="H69">
            <v>0</v>
          </cell>
          <cell r="J69">
            <v>0</v>
          </cell>
          <cell r="L69">
            <v>0</v>
          </cell>
          <cell r="N69">
            <v>0</v>
          </cell>
          <cell r="O69" t="str">
            <v>RDL</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RDL</v>
          </cell>
          <cell r="CO69" t="str">
            <v>RDL</v>
          </cell>
          <cell r="CP69">
            <v>0</v>
          </cell>
          <cell r="CR69">
            <v>0</v>
          </cell>
          <cell r="CT69">
            <v>0</v>
          </cell>
          <cell r="CV69">
            <v>0</v>
          </cell>
        </row>
        <row r="70">
          <cell r="B70" t="str">
            <v>OA</v>
          </cell>
          <cell r="D70" t="str">
            <v>ORGAN ACQUISITION</v>
          </cell>
          <cell r="F70" t="str">
            <v>D46</v>
          </cell>
          <cell r="H70">
            <v>0</v>
          </cell>
          <cell r="J70">
            <v>0</v>
          </cell>
          <cell r="L70">
            <v>0</v>
          </cell>
          <cell r="N70">
            <v>0</v>
          </cell>
          <cell r="O70" t="str">
            <v>OA</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OA</v>
          </cell>
          <cell r="CO70" t="str">
            <v>OA</v>
          </cell>
          <cell r="CP70">
            <v>0</v>
          </cell>
          <cell r="CR70">
            <v>0</v>
          </cell>
          <cell r="CT70">
            <v>0</v>
          </cell>
          <cell r="CV70">
            <v>0</v>
          </cell>
        </row>
        <row r="71">
          <cell r="B71" t="str">
            <v>AOR</v>
          </cell>
          <cell r="D71" t="str">
            <v>AMBULATORY SURGERY SVCS</v>
          </cell>
          <cell r="F71" t="str">
            <v>D47</v>
          </cell>
          <cell r="H71">
            <v>0</v>
          </cell>
          <cell r="J71">
            <v>0</v>
          </cell>
          <cell r="L71">
            <v>0</v>
          </cell>
          <cell r="N71">
            <v>0</v>
          </cell>
          <cell r="O71" t="str">
            <v>AOR</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AOR</v>
          </cell>
          <cell r="CO71" t="str">
            <v>AOR</v>
          </cell>
          <cell r="CP71">
            <v>0</v>
          </cell>
          <cell r="CR71">
            <v>0</v>
          </cell>
          <cell r="CT71">
            <v>0</v>
          </cell>
          <cell r="CV71">
            <v>0</v>
          </cell>
        </row>
        <row r="72">
          <cell r="B72" t="str">
            <v>LEU</v>
          </cell>
          <cell r="D72" t="str">
            <v>LEUKOPHERESIS</v>
          </cell>
          <cell r="F72" t="str">
            <v>D48</v>
          </cell>
          <cell r="H72">
            <v>0</v>
          </cell>
          <cell r="J72">
            <v>0</v>
          </cell>
          <cell r="L72">
            <v>0</v>
          </cell>
          <cell r="N72">
            <v>0</v>
          </cell>
          <cell r="O72" t="str">
            <v>LEU</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LEU</v>
          </cell>
          <cell r="CO72" t="str">
            <v>LEU</v>
          </cell>
          <cell r="CP72">
            <v>0</v>
          </cell>
          <cell r="CR72">
            <v>0</v>
          </cell>
          <cell r="CT72">
            <v>0</v>
          </cell>
          <cell r="CV72">
            <v>0</v>
          </cell>
        </row>
        <row r="73">
          <cell r="B73" t="str">
            <v>HYP</v>
          </cell>
          <cell r="D73" t="str">
            <v>HYPERBARIC CHAMBER</v>
          </cell>
          <cell r="F73" t="str">
            <v>D49</v>
          </cell>
          <cell r="H73">
            <v>0</v>
          </cell>
          <cell r="J73">
            <v>0</v>
          </cell>
          <cell r="L73">
            <v>0</v>
          </cell>
          <cell r="N73">
            <v>0</v>
          </cell>
          <cell r="O73" t="str">
            <v>HYP</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HYP</v>
          </cell>
          <cell r="CO73" t="str">
            <v>HYP</v>
          </cell>
          <cell r="CP73">
            <v>0</v>
          </cell>
          <cell r="CR73">
            <v>0</v>
          </cell>
          <cell r="CT73">
            <v>0</v>
          </cell>
          <cell r="CV73">
            <v>0</v>
          </cell>
        </row>
        <row r="74">
          <cell r="B74" t="str">
            <v>FSE</v>
          </cell>
          <cell r="D74" t="str">
            <v>FREE STANDING EMERGENCY</v>
          </cell>
          <cell r="F74" t="str">
            <v>D50</v>
          </cell>
          <cell r="H74">
            <v>0</v>
          </cell>
          <cell r="J74">
            <v>0</v>
          </cell>
          <cell r="L74">
            <v>0</v>
          </cell>
          <cell r="N74">
            <v>0</v>
          </cell>
          <cell r="O74" t="str">
            <v>FSE</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FSE</v>
          </cell>
          <cell r="CO74" t="str">
            <v>FSE</v>
          </cell>
          <cell r="CP74">
            <v>0</v>
          </cell>
          <cell r="CR74">
            <v>0</v>
          </cell>
          <cell r="CT74">
            <v>0</v>
          </cell>
          <cell r="CV74">
            <v>0</v>
          </cell>
        </row>
        <row r="75">
          <cell r="B75" t="str">
            <v>MRI</v>
          </cell>
          <cell r="D75" t="str">
            <v>MAGNETIC RESONANCE IMAGING</v>
          </cell>
          <cell r="F75" t="str">
            <v>D51</v>
          </cell>
          <cell r="H75">
            <v>13458.13616812508</v>
          </cell>
          <cell r="J75">
            <v>790413.03073018207</v>
          </cell>
          <cell r="L75">
            <v>803871.16689830716</v>
          </cell>
          <cell r="N75">
            <v>0.41601918294015816</v>
          </cell>
          <cell r="O75" t="str">
            <v>MRI</v>
          </cell>
          <cell r="P75">
            <v>13.5</v>
          </cell>
          <cell r="R75">
            <v>790.4</v>
          </cell>
          <cell r="T75">
            <v>803.9</v>
          </cell>
          <cell r="AD75">
            <v>13.5</v>
          </cell>
          <cell r="AF75">
            <v>790.4</v>
          </cell>
          <cell r="AH75">
            <v>803.9</v>
          </cell>
          <cell r="AJ75">
            <v>0.41601918294015816</v>
          </cell>
          <cell r="AL75">
            <v>0</v>
          </cell>
          <cell r="AN75">
            <v>0</v>
          </cell>
          <cell r="AP75">
            <v>0</v>
          </cell>
          <cell r="AR75">
            <v>0</v>
          </cell>
          <cell r="AT75">
            <v>0</v>
          </cell>
          <cell r="AV75">
            <v>0</v>
          </cell>
          <cell r="AX75">
            <v>0</v>
          </cell>
          <cell r="AZ75">
            <v>0</v>
          </cell>
          <cell r="BB75">
            <v>13.5</v>
          </cell>
          <cell r="BD75">
            <v>790.4</v>
          </cell>
          <cell r="BF75">
            <v>803.9</v>
          </cell>
          <cell r="BH75">
            <v>0.41601918294015816</v>
          </cell>
          <cell r="BJ75">
            <v>0</v>
          </cell>
          <cell r="BN75">
            <v>0</v>
          </cell>
          <cell r="BP75">
            <v>0</v>
          </cell>
          <cell r="BR75">
            <v>13.5</v>
          </cell>
          <cell r="BT75">
            <v>790.4</v>
          </cell>
          <cell r="BV75">
            <v>803.9</v>
          </cell>
          <cell r="BX75">
            <v>0.41601918294015816</v>
          </cell>
          <cell r="CB75">
            <v>0.14016999999999999</v>
          </cell>
          <cell r="CD75">
            <v>0.14016999999999999</v>
          </cell>
          <cell r="CG75" t="str">
            <v>MRI</v>
          </cell>
          <cell r="CO75" t="str">
            <v>MRI</v>
          </cell>
          <cell r="CP75">
            <v>13.640169999999999</v>
          </cell>
          <cell r="CR75">
            <v>790.4</v>
          </cell>
          <cell r="CT75">
            <v>804.04016999999999</v>
          </cell>
          <cell r="CV75">
            <v>0.41601918294015816</v>
          </cell>
        </row>
        <row r="76">
          <cell r="B76" t="str">
            <v>ADD</v>
          </cell>
          <cell r="D76" t="str">
            <v>ADOLESCENT DUAL DIAGNOSED</v>
          </cell>
          <cell r="F76" t="str">
            <v>D52</v>
          </cell>
          <cell r="H76">
            <v>0</v>
          </cell>
          <cell r="J76">
            <v>0</v>
          </cell>
          <cell r="L76">
            <v>0</v>
          </cell>
          <cell r="N76">
            <v>0</v>
          </cell>
          <cell r="O76" t="str">
            <v>ADD</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ADD</v>
          </cell>
          <cell r="CO76" t="str">
            <v>CNA</v>
          </cell>
          <cell r="CP76">
            <v>0</v>
          </cell>
          <cell r="CR76">
            <v>0</v>
          </cell>
          <cell r="CT76">
            <v>0</v>
          </cell>
          <cell r="CV76">
            <v>0</v>
          </cell>
        </row>
        <row r="77">
          <cell r="B77" t="str">
            <v>LIT</v>
          </cell>
          <cell r="D77" t="str">
            <v>LITHOTRIPSY</v>
          </cell>
          <cell r="F77" t="str">
            <v>D53</v>
          </cell>
          <cell r="H77">
            <v>0</v>
          </cell>
          <cell r="J77">
            <v>24000</v>
          </cell>
          <cell r="L77">
            <v>24000</v>
          </cell>
          <cell r="N77">
            <v>0</v>
          </cell>
          <cell r="O77" t="str">
            <v>LIT</v>
          </cell>
          <cell r="P77">
            <v>0</v>
          </cell>
          <cell r="R77">
            <v>24</v>
          </cell>
          <cell r="T77">
            <v>24</v>
          </cell>
          <cell r="AD77">
            <v>0</v>
          </cell>
          <cell r="AF77">
            <v>24</v>
          </cell>
          <cell r="AH77">
            <v>24</v>
          </cell>
          <cell r="AJ77">
            <v>0</v>
          </cell>
          <cell r="AL77">
            <v>0</v>
          </cell>
          <cell r="AN77">
            <v>0</v>
          </cell>
          <cell r="AP77">
            <v>0</v>
          </cell>
          <cell r="AR77">
            <v>0</v>
          </cell>
          <cell r="AT77">
            <v>0</v>
          </cell>
          <cell r="AV77">
            <v>0</v>
          </cell>
          <cell r="AX77">
            <v>0</v>
          </cell>
          <cell r="AZ77">
            <v>0</v>
          </cell>
          <cell r="BB77">
            <v>0</v>
          </cell>
          <cell r="BD77">
            <v>24</v>
          </cell>
          <cell r="BF77">
            <v>24</v>
          </cell>
          <cell r="BH77">
            <v>0</v>
          </cell>
          <cell r="BJ77">
            <v>0</v>
          </cell>
          <cell r="BN77">
            <v>0</v>
          </cell>
          <cell r="BP77">
            <v>0</v>
          </cell>
          <cell r="BR77">
            <v>0</v>
          </cell>
          <cell r="BT77">
            <v>24</v>
          </cell>
          <cell r="BV77">
            <v>24</v>
          </cell>
          <cell r="BX77">
            <v>0</v>
          </cell>
          <cell r="CB77">
            <v>0</v>
          </cell>
          <cell r="CD77">
            <v>0</v>
          </cell>
          <cell r="CG77" t="str">
            <v>LIT</v>
          </cell>
          <cell r="CO77" t="str">
            <v>LIT</v>
          </cell>
          <cell r="CP77">
            <v>0</v>
          </cell>
          <cell r="CR77">
            <v>24</v>
          </cell>
          <cell r="CT77">
            <v>24</v>
          </cell>
          <cell r="CV77">
            <v>0</v>
          </cell>
        </row>
        <row r="78">
          <cell r="B78" t="str">
            <v>RHB</v>
          </cell>
          <cell r="D78" t="str">
            <v>REHABILITATION</v>
          </cell>
          <cell r="F78" t="str">
            <v>D54</v>
          </cell>
          <cell r="H78">
            <v>0</v>
          </cell>
          <cell r="J78">
            <v>0</v>
          </cell>
          <cell r="L78">
            <v>0</v>
          </cell>
          <cell r="N78">
            <v>0</v>
          </cell>
          <cell r="O78" t="str">
            <v>RHB</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RHB</v>
          </cell>
          <cell r="CO78" t="str">
            <v>RHB</v>
          </cell>
          <cell r="CP78">
            <v>0</v>
          </cell>
          <cell r="CR78">
            <v>0</v>
          </cell>
          <cell r="CT78">
            <v>0</v>
          </cell>
          <cell r="CV78">
            <v>0</v>
          </cell>
        </row>
        <row r="79">
          <cell r="B79" t="str">
            <v>OBV</v>
          </cell>
          <cell r="D79" t="str">
            <v>OBSERVATION</v>
          </cell>
          <cell r="F79" t="str">
            <v>D55</v>
          </cell>
          <cell r="H79">
            <v>1155817.9871927283</v>
          </cell>
          <cell r="J79">
            <v>51255.340573300877</v>
          </cell>
          <cell r="L79">
            <v>1207073.3277660292</v>
          </cell>
          <cell r="N79">
            <v>13.360608033994877</v>
          </cell>
          <cell r="O79" t="str">
            <v>OBV</v>
          </cell>
          <cell r="P79">
            <v>1155.8</v>
          </cell>
          <cell r="R79">
            <v>51.3</v>
          </cell>
          <cell r="T79">
            <v>1207.0999999999999</v>
          </cell>
          <cell r="AD79">
            <v>1155.8</v>
          </cell>
          <cell r="AF79">
            <v>51.3</v>
          </cell>
          <cell r="AH79">
            <v>1207.0999999999999</v>
          </cell>
          <cell r="AJ79">
            <v>13.360608033994877</v>
          </cell>
          <cell r="AL79">
            <v>0</v>
          </cell>
          <cell r="AN79">
            <v>0</v>
          </cell>
          <cell r="AP79">
            <v>0</v>
          </cell>
          <cell r="AR79">
            <v>0</v>
          </cell>
          <cell r="AT79">
            <v>0.7544363475959418</v>
          </cell>
          <cell r="AV79">
            <v>118.41066854874283</v>
          </cell>
          <cell r="AX79">
            <v>119.16510489633878</v>
          </cell>
          <cell r="AZ79">
            <v>2.2211004037867737E-3</v>
          </cell>
          <cell r="BB79">
            <v>1156.5544363475958</v>
          </cell>
          <cell r="BD79">
            <v>169.71066854874283</v>
          </cell>
          <cell r="BF79">
            <v>1326.2651048963387</v>
          </cell>
          <cell r="BH79">
            <v>13.362829134398664</v>
          </cell>
          <cell r="BJ79">
            <v>0</v>
          </cell>
          <cell r="BN79">
            <v>0</v>
          </cell>
          <cell r="BR79">
            <v>1156.5544363475958</v>
          </cell>
          <cell r="BT79">
            <v>169.71066854874283</v>
          </cell>
          <cell r="BV79">
            <v>1326.2651048963387</v>
          </cell>
          <cell r="BX79">
            <v>13.362829134398664</v>
          </cell>
          <cell r="CB79">
            <v>4.5024899999999999</v>
          </cell>
          <cell r="CD79">
            <v>4.5024899999999999</v>
          </cell>
          <cell r="CG79" t="str">
            <v>OBV</v>
          </cell>
          <cell r="CO79" t="str">
            <v>OBV</v>
          </cell>
          <cell r="CP79">
            <v>1161.0569263475959</v>
          </cell>
          <cell r="CR79">
            <v>169.71066854874283</v>
          </cell>
          <cell r="CT79">
            <v>1330.7675948963388</v>
          </cell>
          <cell r="CV79">
            <v>13.362829134398664</v>
          </cell>
        </row>
        <row r="80">
          <cell r="B80" t="str">
            <v>AMR</v>
          </cell>
          <cell r="D80" t="str">
            <v>AMBULANCE REBUNDLED SVCS</v>
          </cell>
          <cell r="F80" t="str">
            <v>D56</v>
          </cell>
          <cell r="H80">
            <v>0</v>
          </cell>
          <cell r="J80">
            <v>115571.89</v>
          </cell>
          <cell r="L80">
            <v>115571.89</v>
          </cell>
          <cell r="N80">
            <v>0</v>
          </cell>
          <cell r="O80" t="str">
            <v>AMR</v>
          </cell>
          <cell r="P80">
            <v>0</v>
          </cell>
          <cell r="R80">
            <v>115.6</v>
          </cell>
          <cell r="T80">
            <v>115.6</v>
          </cell>
          <cell r="AD80">
            <v>0</v>
          </cell>
          <cell r="AF80">
            <v>115.6</v>
          </cell>
          <cell r="AH80">
            <v>115.6</v>
          </cell>
          <cell r="AJ80">
            <v>0</v>
          </cell>
          <cell r="AL80">
            <v>0</v>
          </cell>
          <cell r="AN80">
            <v>0</v>
          </cell>
          <cell r="AP80">
            <v>0</v>
          </cell>
          <cell r="AR80">
            <v>0</v>
          </cell>
          <cell r="AT80">
            <v>0.28972209969122187</v>
          </cell>
          <cell r="AV80">
            <v>45.472606969563294</v>
          </cell>
          <cell r="AX80">
            <v>45.76232906925452</v>
          </cell>
          <cell r="AZ80">
            <v>8.5295714431135692E-4</v>
          </cell>
          <cell r="BB80">
            <v>0.28972209969122187</v>
          </cell>
          <cell r="BD80">
            <v>161.07260696956328</v>
          </cell>
          <cell r="BF80">
            <v>161.36232906925451</v>
          </cell>
          <cell r="BH80">
            <v>8.5295714431135692E-4</v>
          </cell>
          <cell r="BJ80">
            <v>0</v>
          </cell>
          <cell r="BN80">
            <v>0</v>
          </cell>
          <cell r="BR80">
            <v>0.28972209969122187</v>
          </cell>
          <cell r="BT80">
            <v>161.07260696956328</v>
          </cell>
          <cell r="BV80">
            <v>161.36232906925451</v>
          </cell>
          <cell r="BX80">
            <v>8.5295714431135692E-4</v>
          </cell>
          <cell r="CB80">
            <v>2.9E-4</v>
          </cell>
          <cell r="CD80">
            <v>2.9E-4</v>
          </cell>
          <cell r="CG80" t="str">
            <v>AMR</v>
          </cell>
          <cell r="CO80" t="str">
            <v>AMR</v>
          </cell>
          <cell r="CP80">
            <v>0.29001209969122188</v>
          </cell>
          <cell r="CR80">
            <v>161.07260696956328</v>
          </cell>
          <cell r="CT80">
            <v>161.36261906925449</v>
          </cell>
          <cell r="CV80">
            <v>8.5295714431135692E-4</v>
          </cell>
        </row>
        <row r="81">
          <cell r="B81" t="str">
            <v>TMT</v>
          </cell>
          <cell r="D81" t="str">
            <v>TRANSURETHAL MICROWAVE THERMOTHERAPY</v>
          </cell>
          <cell r="F81" t="str">
            <v>D57</v>
          </cell>
          <cell r="H81">
            <v>0</v>
          </cell>
          <cell r="J81">
            <v>0</v>
          </cell>
          <cell r="L81">
            <v>0</v>
          </cell>
          <cell r="N81">
            <v>0</v>
          </cell>
          <cell r="O81" t="str">
            <v>TMT</v>
          </cell>
          <cell r="P81">
            <v>0</v>
          </cell>
          <cell r="R81">
            <v>0</v>
          </cell>
          <cell r="T81">
            <v>0</v>
          </cell>
          <cell r="AD81">
            <v>0</v>
          </cell>
          <cell r="AF81">
            <v>0</v>
          </cell>
          <cell r="AH81">
            <v>0</v>
          </cell>
          <cell r="AJ81">
            <v>0</v>
          </cell>
          <cell r="AL81">
            <v>0</v>
          </cell>
          <cell r="AN81">
            <v>0</v>
          </cell>
          <cell r="AP81">
            <v>0</v>
          </cell>
          <cell r="AR81">
            <v>0</v>
          </cell>
          <cell r="AT81">
            <v>0</v>
          </cell>
          <cell r="AV81">
            <v>0</v>
          </cell>
          <cell r="AX81">
            <v>0</v>
          </cell>
          <cell r="AZ81">
            <v>0</v>
          </cell>
          <cell r="BB81">
            <v>0</v>
          </cell>
          <cell r="BD81">
            <v>0</v>
          </cell>
          <cell r="BF81">
            <v>0</v>
          </cell>
          <cell r="BH81">
            <v>0</v>
          </cell>
          <cell r="BJ81">
            <v>0</v>
          </cell>
          <cell r="BN81">
            <v>0</v>
          </cell>
          <cell r="BR81">
            <v>0</v>
          </cell>
          <cell r="BT81">
            <v>0</v>
          </cell>
          <cell r="BV81">
            <v>0</v>
          </cell>
          <cell r="BX81">
            <v>0</v>
          </cell>
          <cell r="CB81">
            <v>0</v>
          </cell>
          <cell r="CD81">
            <v>0</v>
          </cell>
          <cell r="CG81" t="str">
            <v>TMT</v>
          </cell>
          <cell r="CO81" t="str">
            <v>AMR</v>
          </cell>
          <cell r="CP81">
            <v>0</v>
          </cell>
          <cell r="CR81">
            <v>0</v>
          </cell>
          <cell r="CT81">
            <v>0</v>
          </cell>
          <cell r="CV81">
            <v>0</v>
          </cell>
        </row>
        <row r="82">
          <cell r="B82" t="str">
            <v>OCL</v>
          </cell>
          <cell r="D82" t="str">
            <v>ONCOLOGY O/P CLINIC</v>
          </cell>
          <cell r="F82" t="str">
            <v>D58</v>
          </cell>
          <cell r="H82">
            <v>0</v>
          </cell>
          <cell r="J82">
            <v>0</v>
          </cell>
          <cell r="L82">
            <v>0</v>
          </cell>
          <cell r="N82">
            <v>0</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P82">
            <v>0</v>
          </cell>
          <cell r="CR82">
            <v>0</v>
          </cell>
          <cell r="CT82">
            <v>0</v>
          </cell>
          <cell r="CV82">
            <v>0</v>
          </cell>
        </row>
        <row r="83">
          <cell r="B83" t="str">
            <v>TNA</v>
          </cell>
          <cell r="D83" t="str">
            <v>TRANSURETHAL NEEDLE ABLATION</v>
          </cell>
          <cell r="F83" t="str">
            <v>D59</v>
          </cell>
          <cell r="H83">
            <v>0</v>
          </cell>
          <cell r="J83">
            <v>0</v>
          </cell>
          <cell r="L83">
            <v>0</v>
          </cell>
          <cell r="N83">
            <v>0</v>
          </cell>
          <cell r="P83">
            <v>0</v>
          </cell>
          <cell r="R83">
            <v>0</v>
          </cell>
          <cell r="T83">
            <v>0</v>
          </cell>
          <cell r="AD83">
            <v>0</v>
          </cell>
          <cell r="AF83">
            <v>0</v>
          </cell>
          <cell r="AH83">
            <v>0</v>
          </cell>
          <cell r="AJ83">
            <v>0</v>
          </cell>
          <cell r="AL83">
            <v>0</v>
          </cell>
          <cell r="AN83">
            <v>0</v>
          </cell>
          <cell r="AP83">
            <v>0</v>
          </cell>
          <cell r="AR83">
            <v>0</v>
          </cell>
          <cell r="AT83">
            <v>3.6215262461402734E-2</v>
          </cell>
          <cell r="AV83">
            <v>5.6840758711954118</v>
          </cell>
          <cell r="AX83">
            <v>5.720291133656815</v>
          </cell>
          <cell r="AZ83">
            <v>1.0661964303891961E-4</v>
          </cell>
          <cell r="BB83">
            <v>3.6215262461402734E-2</v>
          </cell>
          <cell r="BD83">
            <v>5.6840758711954118</v>
          </cell>
          <cell r="BF83">
            <v>5.720291133656815</v>
          </cell>
          <cell r="BH83">
            <v>1.0661964303891961E-4</v>
          </cell>
          <cell r="BJ83">
            <v>0</v>
          </cell>
          <cell r="BN83">
            <v>0</v>
          </cell>
          <cell r="BR83">
            <v>3.6215262461402734E-2</v>
          </cell>
          <cell r="BT83">
            <v>5.6840758711954118</v>
          </cell>
          <cell r="BV83">
            <v>5.720291133656815</v>
          </cell>
          <cell r="BX83">
            <v>1.0661964303891961E-4</v>
          </cell>
          <cell r="CB83">
            <v>4.0000000000000003E-5</v>
          </cell>
          <cell r="CD83">
            <v>4.0000000000000003E-5</v>
          </cell>
          <cell r="CP83">
            <v>3.6255262461402732E-2</v>
          </cell>
          <cell r="CR83">
            <v>5.6840758711954118</v>
          </cell>
          <cell r="CT83">
            <v>5.7203311336568143</v>
          </cell>
          <cell r="CV83">
            <v>1.0661964303891961E-4</v>
          </cell>
        </row>
        <row r="84">
          <cell r="B84" t="str">
            <v>PAD</v>
          </cell>
          <cell r="D84" t="str">
            <v>PSYCH ADULT</v>
          </cell>
          <cell r="F84" t="str">
            <v>D70</v>
          </cell>
          <cell r="H84">
            <v>0</v>
          </cell>
          <cell r="J84">
            <v>0</v>
          </cell>
          <cell r="L84">
            <v>0</v>
          </cell>
          <cell r="N84">
            <v>0</v>
          </cell>
          <cell r="O84" t="str">
            <v>PAD</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PAD</v>
          </cell>
          <cell r="CO84" t="str">
            <v>PAD</v>
          </cell>
          <cell r="CP84">
            <v>0</v>
          </cell>
          <cell r="CR84">
            <v>0</v>
          </cell>
          <cell r="CT84">
            <v>0</v>
          </cell>
          <cell r="CV84">
            <v>0</v>
          </cell>
        </row>
        <row r="85">
          <cell r="B85" t="str">
            <v>PCD</v>
          </cell>
          <cell r="D85" t="str">
            <v>PSYCH CHILD/ADOLESCENT</v>
          </cell>
          <cell r="F85" t="str">
            <v>D71</v>
          </cell>
          <cell r="H85">
            <v>0</v>
          </cell>
          <cell r="J85">
            <v>0</v>
          </cell>
          <cell r="L85">
            <v>0</v>
          </cell>
          <cell r="N85">
            <v>0</v>
          </cell>
          <cell r="O85" t="str">
            <v>PCD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PCD</v>
          </cell>
          <cell r="CO85" t="str">
            <v>PCD</v>
          </cell>
          <cell r="CP85">
            <v>0</v>
          </cell>
          <cell r="CR85">
            <v>0</v>
          </cell>
          <cell r="CT85">
            <v>0</v>
          </cell>
          <cell r="CV85">
            <v>0</v>
          </cell>
        </row>
        <row r="86">
          <cell r="B86" t="str">
            <v>PSG</v>
          </cell>
          <cell r="D86" t="str">
            <v>PSYCH GERIATRIC</v>
          </cell>
          <cell r="F86" t="str">
            <v>D73</v>
          </cell>
          <cell r="H86">
            <v>0</v>
          </cell>
          <cell r="J86">
            <v>0</v>
          </cell>
          <cell r="L86">
            <v>0</v>
          </cell>
          <cell r="N86">
            <v>0</v>
          </cell>
          <cell r="O86" t="str">
            <v>PSG</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PSG</v>
          </cell>
          <cell r="CO86" t="str">
            <v>PSG</v>
          </cell>
          <cell r="CP86">
            <v>0</v>
          </cell>
          <cell r="CR86">
            <v>0</v>
          </cell>
          <cell r="CT86">
            <v>0</v>
          </cell>
          <cell r="CV86">
            <v>0</v>
          </cell>
        </row>
        <row r="87">
          <cell r="B87" t="str">
            <v>ITH</v>
          </cell>
          <cell r="D87" t="str">
            <v>INDIVIDUAL THERAPIES</v>
          </cell>
          <cell r="F87" t="str">
            <v>D74</v>
          </cell>
          <cell r="H87">
            <v>0</v>
          </cell>
          <cell r="J87">
            <v>0</v>
          </cell>
          <cell r="L87">
            <v>0</v>
          </cell>
          <cell r="N87">
            <v>0</v>
          </cell>
          <cell r="O87" t="str">
            <v>ITH</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ITH</v>
          </cell>
          <cell r="CO87" t="str">
            <v>ITH</v>
          </cell>
          <cell r="CP87">
            <v>0</v>
          </cell>
          <cell r="CR87">
            <v>0</v>
          </cell>
          <cell r="CT87">
            <v>0</v>
          </cell>
          <cell r="CV87">
            <v>0</v>
          </cell>
        </row>
        <row r="88">
          <cell r="B88" t="str">
            <v>GTH</v>
          </cell>
          <cell r="D88" t="str">
            <v>GROUP THERAPIES</v>
          </cell>
          <cell r="F88" t="str">
            <v>D75</v>
          </cell>
          <cell r="H88">
            <v>0</v>
          </cell>
          <cell r="J88">
            <v>0</v>
          </cell>
          <cell r="L88">
            <v>0</v>
          </cell>
          <cell r="N88">
            <v>0</v>
          </cell>
          <cell r="O88" t="str">
            <v>GTH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GTH</v>
          </cell>
          <cell r="CO88" t="str">
            <v>GTH</v>
          </cell>
          <cell r="CP88">
            <v>0</v>
          </cell>
          <cell r="CR88">
            <v>0</v>
          </cell>
          <cell r="CT88">
            <v>0</v>
          </cell>
          <cell r="CV88">
            <v>0</v>
          </cell>
        </row>
        <row r="89">
          <cell r="B89" t="str">
            <v>FTH</v>
          </cell>
          <cell r="D89" t="str">
            <v>FAMILY THERAPIES</v>
          </cell>
          <cell r="F89" t="str">
            <v>D76</v>
          </cell>
          <cell r="H89">
            <v>0</v>
          </cell>
          <cell r="J89">
            <v>0</v>
          </cell>
          <cell r="L89">
            <v>0</v>
          </cell>
          <cell r="N89">
            <v>0</v>
          </cell>
          <cell r="O89" t="str">
            <v>FTH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FTH</v>
          </cell>
          <cell r="CO89" t="str">
            <v>FTH</v>
          </cell>
          <cell r="CP89">
            <v>0</v>
          </cell>
          <cell r="CR89">
            <v>0</v>
          </cell>
          <cell r="CT89">
            <v>0</v>
          </cell>
          <cell r="CV89">
            <v>0</v>
          </cell>
        </row>
        <row r="90">
          <cell r="B90" t="str">
            <v>PST</v>
          </cell>
          <cell r="D90" t="str">
            <v>PSYCHOLOGICAL TESTING</v>
          </cell>
          <cell r="F90" t="str">
            <v>D77</v>
          </cell>
          <cell r="H90">
            <v>0</v>
          </cell>
          <cell r="J90">
            <v>0</v>
          </cell>
          <cell r="L90">
            <v>0</v>
          </cell>
          <cell r="N90">
            <v>0</v>
          </cell>
          <cell r="O90" t="str">
            <v>PST</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PST</v>
          </cell>
          <cell r="CO90" t="str">
            <v>PST</v>
          </cell>
          <cell r="CP90">
            <v>0</v>
          </cell>
          <cell r="CR90">
            <v>0</v>
          </cell>
          <cell r="CT90">
            <v>0</v>
          </cell>
          <cell r="CV90">
            <v>0</v>
          </cell>
        </row>
        <row r="91">
          <cell r="B91" t="str">
            <v>PSE</v>
          </cell>
          <cell r="D91" t="str">
            <v>EDUCATION</v>
          </cell>
          <cell r="F91" t="str">
            <v>D78</v>
          </cell>
          <cell r="H91">
            <v>0</v>
          </cell>
          <cell r="J91">
            <v>0</v>
          </cell>
          <cell r="L91">
            <v>0</v>
          </cell>
          <cell r="N91">
            <v>0</v>
          </cell>
          <cell r="O91" t="str">
            <v>PSE</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PSE</v>
          </cell>
          <cell r="CO91" t="str">
            <v>PSE</v>
          </cell>
          <cell r="CP91">
            <v>0</v>
          </cell>
          <cell r="CR91">
            <v>0</v>
          </cell>
          <cell r="CT91">
            <v>0</v>
          </cell>
          <cell r="CV91">
            <v>0</v>
          </cell>
        </row>
        <row r="92">
          <cell r="B92" t="str">
            <v>OPT</v>
          </cell>
          <cell r="D92" t="str">
            <v>OTHER THERAPIES</v>
          </cell>
          <cell r="F92" t="str">
            <v>D79</v>
          </cell>
          <cell r="H92">
            <v>0</v>
          </cell>
          <cell r="J92">
            <v>0</v>
          </cell>
          <cell r="L92">
            <v>0</v>
          </cell>
          <cell r="N92">
            <v>0</v>
          </cell>
          <cell r="O92" t="str">
            <v>OPT</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OPT</v>
          </cell>
          <cell r="CO92" t="str">
            <v>OPT</v>
          </cell>
          <cell r="CP92">
            <v>0</v>
          </cell>
          <cell r="CR92">
            <v>0</v>
          </cell>
          <cell r="CT92">
            <v>0</v>
          </cell>
          <cell r="CV92">
            <v>0</v>
          </cell>
        </row>
        <row r="93">
          <cell r="B93" t="str">
            <v>ETH</v>
          </cell>
          <cell r="D93" t="str">
            <v>ELECTROCONVULSIVE THERAPY</v>
          </cell>
          <cell r="F93" t="str">
            <v>D80</v>
          </cell>
          <cell r="H93">
            <v>0</v>
          </cell>
          <cell r="J93">
            <v>0</v>
          </cell>
          <cell r="L93">
            <v>0</v>
          </cell>
          <cell r="N93">
            <v>0</v>
          </cell>
          <cell r="O93" t="str">
            <v>ETH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ETH</v>
          </cell>
          <cell r="CO93" t="str">
            <v>ETH</v>
          </cell>
          <cell r="CP93">
            <v>0</v>
          </cell>
          <cell r="CR93">
            <v>0</v>
          </cell>
          <cell r="CT93">
            <v>0</v>
          </cell>
          <cell r="CV93">
            <v>0</v>
          </cell>
        </row>
        <row r="94">
          <cell r="B94" t="str">
            <v>ATH</v>
          </cell>
          <cell r="D94" t="str">
            <v>ACTIVITY THERAPIES</v>
          </cell>
          <cell r="F94" t="str">
            <v>D81</v>
          </cell>
          <cell r="H94">
            <v>0</v>
          </cell>
          <cell r="J94">
            <v>0</v>
          </cell>
          <cell r="L94">
            <v>0</v>
          </cell>
          <cell r="N94">
            <v>0</v>
          </cell>
          <cell r="O94" t="str">
            <v>ATH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ATH</v>
          </cell>
          <cell r="CO94" t="str">
            <v>ATH</v>
          </cell>
          <cell r="CP94">
            <v>0</v>
          </cell>
          <cell r="CR94">
            <v>0</v>
          </cell>
          <cell r="CT94">
            <v>0</v>
          </cell>
          <cell r="CV94">
            <v>0</v>
          </cell>
        </row>
        <row r="95">
          <cell r="B95" t="str">
            <v>EDP</v>
          </cell>
          <cell r="D95" t="str">
            <v>DATA PROCESSING</v>
          </cell>
          <cell r="F95" t="str">
            <v>DP1</v>
          </cell>
          <cell r="H95">
            <v>82078.977583687432</v>
          </cell>
          <cell r="J95">
            <v>12885763.25</v>
          </cell>
          <cell r="L95">
            <v>12967842.227583688</v>
          </cell>
          <cell r="N95">
            <v>0.24170673076923077</v>
          </cell>
          <cell r="O95" t="str">
            <v>EDP</v>
          </cell>
          <cell r="P95">
            <v>82.1</v>
          </cell>
          <cell r="R95">
            <v>12885.8</v>
          </cell>
          <cell r="T95">
            <v>12967.9</v>
          </cell>
          <cell r="X95">
            <v>0</v>
          </cell>
          <cell r="Z95">
            <v>0</v>
          </cell>
          <cell r="AD95">
            <v>82.1</v>
          </cell>
          <cell r="AF95">
            <v>12885.8</v>
          </cell>
          <cell r="AH95">
            <v>12967.9</v>
          </cell>
          <cell r="AJ95">
            <v>0.24170673076923077</v>
          </cell>
          <cell r="AL95">
            <v>0</v>
          </cell>
          <cell r="AN95">
            <v>0</v>
          </cell>
          <cell r="AP95">
            <v>0</v>
          </cell>
          <cell r="AR95">
            <v>0</v>
          </cell>
          <cell r="AT95">
            <v>-82.099999999999952</v>
          </cell>
          <cell r="AV95">
            <v>-12885.799999999997</v>
          </cell>
          <cell r="AX95">
            <v>-12967.899999999998</v>
          </cell>
          <cell r="AZ95">
            <v>-0.24170673076923083</v>
          </cell>
          <cell r="BB95">
            <v>0</v>
          </cell>
          <cell r="BD95">
            <v>0</v>
          </cell>
          <cell r="BF95">
            <v>0</v>
          </cell>
          <cell r="BH95">
            <v>0</v>
          </cell>
          <cell r="BN95">
            <v>0</v>
          </cell>
          <cell r="BR95">
            <v>0</v>
          </cell>
          <cell r="BT95">
            <v>0</v>
          </cell>
          <cell r="BV95">
            <v>0</v>
          </cell>
          <cell r="BX95">
            <v>0</v>
          </cell>
          <cell r="CD95">
            <v>0</v>
          </cell>
          <cell r="CG95" t="str">
            <v>EDP</v>
          </cell>
          <cell r="CO95" t="str">
            <v>EDP</v>
          </cell>
          <cell r="CP95">
            <v>0</v>
          </cell>
          <cell r="CR95">
            <v>0</v>
          </cell>
          <cell r="CT95">
            <v>0</v>
          </cell>
          <cell r="CV95">
            <v>0</v>
          </cell>
        </row>
        <row r="96">
          <cell r="B96" t="str">
            <v>AMB</v>
          </cell>
          <cell r="D96" t="str">
            <v>AMBULANCE SERVICE</v>
          </cell>
          <cell r="F96" t="str">
            <v>E1</v>
          </cell>
          <cell r="H96">
            <v>0</v>
          </cell>
          <cell r="J96">
            <v>0</v>
          </cell>
          <cell r="L96">
            <v>0</v>
          </cell>
          <cell r="N96">
            <v>0</v>
          </cell>
          <cell r="O96" t="str">
            <v>AMB</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N96">
            <v>0</v>
          </cell>
          <cell r="BR96">
            <v>0</v>
          </cell>
          <cell r="BT96">
            <v>0</v>
          </cell>
          <cell r="BV96">
            <v>0</v>
          </cell>
          <cell r="BX96">
            <v>0</v>
          </cell>
          <cell r="CB96">
            <v>0</v>
          </cell>
          <cell r="CD96">
            <v>0</v>
          </cell>
          <cell r="CG96" t="str">
            <v>AMB</v>
          </cell>
          <cell r="CH96">
            <v>0</v>
          </cell>
          <cell r="CJ96">
            <v>0</v>
          </cell>
          <cell r="CL96">
            <v>0</v>
          </cell>
          <cell r="CN96">
            <v>0</v>
          </cell>
          <cell r="CO96" t="str">
            <v>AMB</v>
          </cell>
          <cell r="CP96">
            <v>0</v>
          </cell>
          <cell r="CR96">
            <v>0</v>
          </cell>
          <cell r="CT96">
            <v>0</v>
          </cell>
          <cell r="CV96">
            <v>0</v>
          </cell>
        </row>
        <row r="97">
          <cell r="B97" t="str">
            <v>PAR</v>
          </cell>
          <cell r="D97" t="str">
            <v>PARKING</v>
          </cell>
          <cell r="F97" t="str">
            <v>E2</v>
          </cell>
          <cell r="H97">
            <v>486096.30523517111</v>
          </cell>
          <cell r="J97">
            <v>160882.76999999999</v>
          </cell>
          <cell r="L97">
            <v>646979.07523517113</v>
          </cell>
          <cell r="N97">
            <v>11.866105769230769</v>
          </cell>
          <cell r="O97" t="str">
            <v>PAR</v>
          </cell>
          <cell r="P97">
            <v>486.1</v>
          </cell>
          <cell r="R97">
            <v>160.9</v>
          </cell>
          <cell r="T97">
            <v>647</v>
          </cell>
          <cell r="AD97">
            <v>486.1</v>
          </cell>
          <cell r="AF97">
            <v>160.9</v>
          </cell>
          <cell r="AH97">
            <v>647</v>
          </cell>
          <cell r="AJ97">
            <v>11.866105769230769</v>
          </cell>
          <cell r="AL97">
            <v>0</v>
          </cell>
          <cell r="AN97">
            <v>0</v>
          </cell>
          <cell r="AP97">
            <v>0</v>
          </cell>
          <cell r="AR97">
            <v>0</v>
          </cell>
          <cell r="AT97">
            <v>0</v>
          </cell>
          <cell r="AV97">
            <v>0</v>
          </cell>
          <cell r="AX97">
            <v>0</v>
          </cell>
          <cell r="AZ97">
            <v>0</v>
          </cell>
          <cell r="BB97">
            <v>486.1</v>
          </cell>
          <cell r="BD97">
            <v>160.9</v>
          </cell>
          <cell r="BF97">
            <v>647</v>
          </cell>
          <cell r="BH97">
            <v>11.866105769230769</v>
          </cell>
          <cell r="BN97">
            <v>0</v>
          </cell>
          <cell r="BR97">
            <v>486.1</v>
          </cell>
          <cell r="BT97">
            <v>160.9</v>
          </cell>
          <cell r="BV97">
            <v>647</v>
          </cell>
          <cell r="BX97">
            <v>11.866105769230769</v>
          </cell>
          <cell r="CD97">
            <v>0</v>
          </cell>
          <cell r="CG97" t="str">
            <v>PAR</v>
          </cell>
          <cell r="CH97">
            <v>19.271425771578574</v>
          </cell>
          <cell r="CJ97">
            <v>39.247814274602433</v>
          </cell>
          <cell r="CL97">
            <v>58.519240046181011</v>
          </cell>
          <cell r="CN97">
            <v>0.16490690175280032</v>
          </cell>
          <cell r="CO97" t="str">
            <v>PAR</v>
          </cell>
          <cell r="CP97">
            <v>505.37142577157857</v>
          </cell>
          <cell r="CR97">
            <v>200.14781427460244</v>
          </cell>
          <cell r="CT97">
            <v>705.51924004618104</v>
          </cell>
          <cell r="CV97">
            <v>12.03101267098357</v>
          </cell>
        </row>
        <row r="98">
          <cell r="B98" t="str">
            <v>DPO</v>
          </cell>
          <cell r="D98" t="str">
            <v>DOCTOR PRIVATE OFFICE RENT</v>
          </cell>
          <cell r="F98" t="str">
            <v>E3</v>
          </cell>
          <cell r="H98">
            <v>0</v>
          </cell>
          <cell r="J98">
            <v>0</v>
          </cell>
          <cell r="L98">
            <v>0</v>
          </cell>
          <cell r="N98">
            <v>0</v>
          </cell>
          <cell r="O98" t="str">
            <v>DPO</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N98">
            <v>0</v>
          </cell>
          <cell r="BR98">
            <v>0</v>
          </cell>
          <cell r="BT98">
            <v>0</v>
          </cell>
          <cell r="BV98">
            <v>0</v>
          </cell>
          <cell r="BX98">
            <v>0</v>
          </cell>
          <cell r="CB98">
            <v>0</v>
          </cell>
          <cell r="CD98">
            <v>0</v>
          </cell>
          <cell r="CG98" t="str">
            <v>DPO</v>
          </cell>
          <cell r="CH98">
            <v>0</v>
          </cell>
          <cell r="CJ98">
            <v>0</v>
          </cell>
          <cell r="CL98">
            <v>0</v>
          </cell>
          <cell r="CN98">
            <v>0</v>
          </cell>
          <cell r="CO98" t="str">
            <v>DPO</v>
          </cell>
          <cell r="CP98">
            <v>0</v>
          </cell>
          <cell r="CR98">
            <v>0</v>
          </cell>
          <cell r="CT98">
            <v>0</v>
          </cell>
          <cell r="CV98">
            <v>0</v>
          </cell>
        </row>
        <row r="99">
          <cell r="B99" t="str">
            <v>OOR</v>
          </cell>
          <cell r="D99" t="str">
            <v>OFFICE &amp; OTHER RENTALS</v>
          </cell>
          <cell r="F99" t="str">
            <v>E4</v>
          </cell>
          <cell r="H99">
            <v>0</v>
          </cell>
          <cell r="J99">
            <v>774411.71</v>
          </cell>
          <cell r="L99">
            <v>774411.71</v>
          </cell>
          <cell r="N99">
            <v>0</v>
          </cell>
          <cell r="O99" t="str">
            <v>OOR</v>
          </cell>
          <cell r="P99">
            <v>0</v>
          </cell>
          <cell r="R99">
            <v>774.4</v>
          </cell>
          <cell r="T99">
            <v>774.4</v>
          </cell>
          <cell r="AD99">
            <v>0</v>
          </cell>
          <cell r="AF99">
            <v>774.4</v>
          </cell>
          <cell r="AH99">
            <v>774.4</v>
          </cell>
          <cell r="AJ99">
            <v>0</v>
          </cell>
          <cell r="AL99">
            <v>0</v>
          </cell>
          <cell r="AN99">
            <v>0</v>
          </cell>
          <cell r="AP99">
            <v>0</v>
          </cell>
          <cell r="AR99">
            <v>0</v>
          </cell>
          <cell r="AT99">
            <v>0</v>
          </cell>
          <cell r="AV99">
            <v>0</v>
          </cell>
          <cell r="AX99">
            <v>0</v>
          </cell>
          <cell r="AZ99">
            <v>0</v>
          </cell>
          <cell r="BB99">
            <v>0</v>
          </cell>
          <cell r="BD99">
            <v>774.4</v>
          </cell>
          <cell r="BF99">
            <v>774.4</v>
          </cell>
          <cell r="BH99">
            <v>0</v>
          </cell>
          <cell r="BN99">
            <v>0</v>
          </cell>
          <cell r="BR99">
            <v>0</v>
          </cell>
          <cell r="BT99">
            <v>774.4</v>
          </cell>
          <cell r="BV99">
            <v>774.4</v>
          </cell>
          <cell r="BX99">
            <v>0</v>
          </cell>
          <cell r="CB99">
            <v>0</v>
          </cell>
          <cell r="CD99">
            <v>0</v>
          </cell>
          <cell r="CG99" t="str">
            <v>OOR</v>
          </cell>
          <cell r="CH99">
            <v>0</v>
          </cell>
          <cell r="CJ99">
            <v>1186.15104</v>
          </cell>
          <cell r="CL99">
            <v>1186.15104</v>
          </cell>
          <cell r="CN99">
            <v>0</v>
          </cell>
          <cell r="CO99" t="str">
            <v>OOR</v>
          </cell>
          <cell r="CP99">
            <v>0</v>
          </cell>
          <cell r="CR99">
            <v>1960.5510399999998</v>
          </cell>
          <cell r="CT99">
            <v>1960.5510399999998</v>
          </cell>
          <cell r="CV99">
            <v>0</v>
          </cell>
        </row>
        <row r="100">
          <cell r="B100" t="str">
            <v>REO</v>
          </cell>
          <cell r="D100" t="str">
            <v>RETAIL OPERATIONS</v>
          </cell>
          <cell r="F100" t="str">
            <v>E5</v>
          </cell>
          <cell r="H100">
            <v>0</v>
          </cell>
          <cell r="J100">
            <v>0</v>
          </cell>
          <cell r="L100">
            <v>0</v>
          </cell>
          <cell r="N100">
            <v>0</v>
          </cell>
          <cell r="O100" t="str">
            <v>REO</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N100">
            <v>0</v>
          </cell>
          <cell r="BR100">
            <v>0</v>
          </cell>
          <cell r="BT100">
            <v>0</v>
          </cell>
          <cell r="BV100">
            <v>0</v>
          </cell>
          <cell r="BX100">
            <v>0</v>
          </cell>
          <cell r="CB100">
            <v>4.122E-2</v>
          </cell>
          <cell r="CD100">
            <v>4.122E-2</v>
          </cell>
          <cell r="CG100" t="str">
            <v>REO</v>
          </cell>
          <cell r="CH100">
            <v>8.5637679637801902</v>
          </cell>
          <cell r="CJ100">
            <v>77.312426376411381</v>
          </cell>
          <cell r="CL100">
            <v>85.876194340191574</v>
          </cell>
          <cell r="CN100">
            <v>0.12234994295478692</v>
          </cell>
          <cell r="CO100" t="str">
            <v>REO</v>
          </cell>
          <cell r="CP100">
            <v>8.6049879637801894</v>
          </cell>
          <cell r="CR100">
            <v>77.312426376411381</v>
          </cell>
          <cell r="CT100">
            <v>85.91741434019157</v>
          </cell>
          <cell r="CV100">
            <v>0.12234994295478692</v>
          </cell>
        </row>
        <row r="101">
          <cell r="B101" t="str">
            <v>PTE</v>
          </cell>
          <cell r="D101" t="str">
            <v>PATIENT TELEPHONE</v>
          </cell>
          <cell r="F101" t="str">
            <v>E6</v>
          </cell>
          <cell r="H101">
            <v>68259.038287212446</v>
          </cell>
          <cell r="J101">
            <v>-270.57381615598882</v>
          </cell>
          <cell r="L101">
            <v>67988.464471056461</v>
          </cell>
          <cell r="N101">
            <v>1.4653774730376399</v>
          </cell>
          <cell r="O101" t="str">
            <v>PTE</v>
          </cell>
          <cell r="P101">
            <v>68.3</v>
          </cell>
          <cell r="R101">
            <v>-0.3</v>
          </cell>
          <cell r="T101">
            <v>68</v>
          </cell>
          <cell r="AD101">
            <v>68.3</v>
          </cell>
          <cell r="AF101">
            <v>-0.3</v>
          </cell>
          <cell r="AH101">
            <v>68</v>
          </cell>
          <cell r="AJ101">
            <v>1.4653774730376399</v>
          </cell>
          <cell r="AL101">
            <v>0</v>
          </cell>
          <cell r="AN101">
            <v>0</v>
          </cell>
          <cell r="AP101">
            <v>0</v>
          </cell>
          <cell r="AR101">
            <v>0</v>
          </cell>
          <cell r="AT101">
            <v>0</v>
          </cell>
          <cell r="AV101">
            <v>0</v>
          </cell>
          <cell r="AX101">
            <v>0</v>
          </cell>
          <cell r="AZ101">
            <v>0</v>
          </cell>
          <cell r="BB101">
            <v>68.3</v>
          </cell>
          <cell r="BD101">
            <v>-0.3</v>
          </cell>
          <cell r="BF101">
            <v>68</v>
          </cell>
          <cell r="BH101">
            <v>1.4653774730376399</v>
          </cell>
          <cell r="BN101">
            <v>0</v>
          </cell>
          <cell r="BR101">
            <v>68.3</v>
          </cell>
          <cell r="BT101">
            <v>-0.3</v>
          </cell>
          <cell r="BV101">
            <v>68</v>
          </cell>
          <cell r="BX101">
            <v>1.4653774730376399</v>
          </cell>
          <cell r="CB101">
            <v>0.50116000000000005</v>
          </cell>
          <cell r="CD101">
            <v>0.50116000000000005</v>
          </cell>
          <cell r="CG101" t="str">
            <v>PTE</v>
          </cell>
          <cell r="CH101">
            <v>2.2315560482339452</v>
          </cell>
          <cell r="CJ101">
            <v>4.1927944603492264</v>
          </cell>
          <cell r="CL101">
            <v>6.4243505085831716</v>
          </cell>
          <cell r="CN101">
            <v>2.198945612038309E-2</v>
          </cell>
          <cell r="CO101" t="str">
            <v>PTE</v>
          </cell>
          <cell r="CP101">
            <v>71.032716048233937</v>
          </cell>
          <cell r="CR101">
            <v>3.8927944603492266</v>
          </cell>
          <cell r="CT101">
            <v>74.925510508583159</v>
          </cell>
          <cell r="CV101">
            <v>1.4873669291580229</v>
          </cell>
        </row>
        <row r="102">
          <cell r="B102" t="str">
            <v>CAF</v>
          </cell>
          <cell r="D102" t="str">
            <v>CAFETERIA</v>
          </cell>
          <cell r="F102" t="str">
            <v>E7</v>
          </cell>
          <cell r="H102">
            <v>0</v>
          </cell>
          <cell r="J102">
            <v>0</v>
          </cell>
          <cell r="L102">
            <v>0</v>
          </cell>
          <cell r="N102">
            <v>0</v>
          </cell>
          <cell r="O102" t="str">
            <v>CAF</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D102">
            <v>0</v>
          </cell>
          <cell r="CG102" t="str">
            <v>CAF</v>
          </cell>
          <cell r="CH102">
            <v>28.83793870258588</v>
          </cell>
          <cell r="CJ102">
            <v>260.3446312675411</v>
          </cell>
          <cell r="CL102">
            <v>289.18256997012696</v>
          </cell>
          <cell r="CN102">
            <v>0.41200557629746487</v>
          </cell>
          <cell r="CO102" t="str">
            <v>CAF</v>
          </cell>
          <cell r="CP102">
            <v>28.83793870258588</v>
          </cell>
          <cell r="CR102">
            <v>260.3446312675411</v>
          </cell>
          <cell r="CT102">
            <v>289.18256997012696</v>
          </cell>
          <cell r="CV102">
            <v>0.41200557629746487</v>
          </cell>
        </row>
        <row r="103">
          <cell r="B103" t="str">
            <v>DEB</v>
          </cell>
          <cell r="D103" t="str">
            <v>DAY CARE, REC AREAS, ECT.</v>
          </cell>
          <cell r="F103" t="str">
            <v>E8</v>
          </cell>
          <cell r="H103">
            <v>0</v>
          </cell>
          <cell r="J103">
            <v>-21914.23</v>
          </cell>
          <cell r="L103">
            <v>-21914.23</v>
          </cell>
          <cell r="N103">
            <v>0</v>
          </cell>
          <cell r="O103" t="str">
            <v>DEB</v>
          </cell>
          <cell r="P103">
            <v>0</v>
          </cell>
          <cell r="R103">
            <v>-21.9</v>
          </cell>
          <cell r="T103">
            <v>-21.9</v>
          </cell>
          <cell r="AD103">
            <v>0</v>
          </cell>
          <cell r="AF103">
            <v>-21.9</v>
          </cell>
          <cell r="AH103">
            <v>-21.9</v>
          </cell>
          <cell r="AJ103">
            <v>0</v>
          </cell>
          <cell r="AL103">
            <v>0</v>
          </cell>
          <cell r="AN103">
            <v>0</v>
          </cell>
          <cell r="AP103">
            <v>0</v>
          </cell>
          <cell r="AR103">
            <v>0</v>
          </cell>
          <cell r="AT103">
            <v>0</v>
          </cell>
          <cell r="AV103">
            <v>0</v>
          </cell>
          <cell r="AX103">
            <v>0</v>
          </cell>
          <cell r="AZ103">
            <v>0</v>
          </cell>
          <cell r="BB103">
            <v>0</v>
          </cell>
          <cell r="BD103">
            <v>-21.9</v>
          </cell>
          <cell r="BF103">
            <v>-21.9</v>
          </cell>
          <cell r="BH103">
            <v>0</v>
          </cell>
          <cell r="BN103">
            <v>0</v>
          </cell>
          <cell r="BR103">
            <v>0</v>
          </cell>
          <cell r="BT103">
            <v>-21.9</v>
          </cell>
          <cell r="BV103">
            <v>-21.9</v>
          </cell>
          <cell r="BX103">
            <v>0</v>
          </cell>
          <cell r="CD103">
            <v>0</v>
          </cell>
          <cell r="CG103" t="str">
            <v>DEB</v>
          </cell>
          <cell r="CH103">
            <v>18.874637682139213</v>
          </cell>
          <cell r="CJ103">
            <v>176.74932599240253</v>
          </cell>
          <cell r="CL103">
            <v>195.62396367454176</v>
          </cell>
          <cell r="CN103">
            <v>0.27247377462895339</v>
          </cell>
          <cell r="CO103" t="str">
            <v>DEB</v>
          </cell>
          <cell r="CP103">
            <v>18.874637682139213</v>
          </cell>
          <cell r="CR103">
            <v>154.84932599240253</v>
          </cell>
          <cell r="CT103">
            <v>173.72396367454175</v>
          </cell>
          <cell r="CV103">
            <v>0.27247377462895339</v>
          </cell>
        </row>
        <row r="104">
          <cell r="B104" t="str">
            <v>HOU</v>
          </cell>
          <cell r="D104" t="str">
            <v>HOUSING</v>
          </cell>
          <cell r="F104" t="str">
            <v>E9</v>
          </cell>
          <cell r="H104">
            <v>0</v>
          </cell>
          <cell r="J104">
            <v>0</v>
          </cell>
          <cell r="L104">
            <v>0</v>
          </cell>
          <cell r="N104">
            <v>0</v>
          </cell>
          <cell r="O104" t="str">
            <v>HOU</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D104">
            <v>0</v>
          </cell>
          <cell r="CG104" t="str">
            <v>HOU</v>
          </cell>
          <cell r="CH104">
            <v>0</v>
          </cell>
          <cell r="CJ104">
            <v>0</v>
          </cell>
          <cell r="CL104">
            <v>0</v>
          </cell>
          <cell r="CN104">
            <v>0</v>
          </cell>
          <cell r="CO104" t="str">
            <v>HOU</v>
          </cell>
          <cell r="CP104">
            <v>0</v>
          </cell>
          <cell r="CR104">
            <v>0</v>
          </cell>
          <cell r="CT104">
            <v>0</v>
          </cell>
          <cell r="CV104">
            <v>0</v>
          </cell>
        </row>
        <row r="105">
          <cell r="B105" t="str">
            <v>REG</v>
          </cell>
          <cell r="D105" t="str">
            <v>RESEARCH</v>
          </cell>
          <cell r="F105" t="str">
            <v>F1</v>
          </cell>
          <cell r="H105">
            <v>565154.40333505149</v>
          </cell>
          <cell r="J105">
            <v>50186.729999999996</v>
          </cell>
          <cell r="L105">
            <v>615341.13333505148</v>
          </cell>
          <cell r="N105">
            <v>4.6439903846153845</v>
          </cell>
          <cell r="O105" t="str">
            <v>REG</v>
          </cell>
          <cell r="P105">
            <v>565.20000000000005</v>
          </cell>
          <cell r="R105">
            <v>50.2</v>
          </cell>
          <cell r="T105">
            <v>615.40000000000009</v>
          </cell>
          <cell r="AD105">
            <v>565.20000000000005</v>
          </cell>
          <cell r="AF105">
            <v>50.2</v>
          </cell>
          <cell r="AH105">
            <v>615.40000000000009</v>
          </cell>
          <cell r="AJ105">
            <v>4.6439903846153845</v>
          </cell>
          <cell r="AL105">
            <v>0</v>
          </cell>
          <cell r="AN105">
            <v>0</v>
          </cell>
          <cell r="AP105">
            <v>0</v>
          </cell>
          <cell r="AR105">
            <v>0</v>
          </cell>
          <cell r="AT105">
            <v>0</v>
          </cell>
          <cell r="AV105">
            <v>0</v>
          </cell>
          <cell r="AX105">
            <v>0</v>
          </cell>
          <cell r="AZ105">
            <v>0</v>
          </cell>
          <cell r="BB105">
            <v>565.20000000000005</v>
          </cell>
          <cell r="BD105">
            <v>50.2</v>
          </cell>
          <cell r="BF105">
            <v>615.40000000000009</v>
          </cell>
          <cell r="BH105">
            <v>4.6439903846153845</v>
          </cell>
          <cell r="BJ105">
            <v>0</v>
          </cell>
          <cell r="BN105">
            <v>0</v>
          </cell>
          <cell r="BP105">
            <v>0</v>
          </cell>
          <cell r="BR105">
            <v>565.20000000000005</v>
          </cell>
          <cell r="BT105">
            <v>50.2</v>
          </cell>
          <cell r="BV105">
            <v>615.40000000000009</v>
          </cell>
          <cell r="BX105">
            <v>4.6439903846153845</v>
          </cell>
          <cell r="CB105">
            <v>1.6431100000000001</v>
          </cell>
          <cell r="CD105">
            <v>1.6431100000000001</v>
          </cell>
          <cell r="CG105" t="str">
            <v>REG</v>
          </cell>
          <cell r="CH105">
            <v>22.935869798338061</v>
          </cell>
          <cell r="CJ105">
            <v>39.228290726818564</v>
          </cell>
          <cell r="CL105">
            <v>62.164160525156625</v>
          </cell>
          <cell r="CN105">
            <v>0.23256895298668312</v>
          </cell>
          <cell r="CO105" t="str">
            <v>REG</v>
          </cell>
          <cell r="CP105">
            <v>589.77897979833813</v>
          </cell>
          <cell r="CR105">
            <v>89.428290726818574</v>
          </cell>
          <cell r="CT105">
            <v>679.20727052515667</v>
          </cell>
          <cell r="CV105">
            <v>4.8765593376020675</v>
          </cell>
        </row>
        <row r="106">
          <cell r="B106" t="str">
            <v>RNS</v>
          </cell>
          <cell r="D106" t="str">
            <v>NURSING EDUCATION</v>
          </cell>
          <cell r="F106" t="str">
            <v>F2</v>
          </cell>
          <cell r="H106">
            <v>0</v>
          </cell>
          <cell r="J106">
            <v>0</v>
          </cell>
          <cell r="L106">
            <v>0</v>
          </cell>
          <cell r="N106">
            <v>0</v>
          </cell>
          <cell r="O106" t="str">
            <v>RNS</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N106">
            <v>0</v>
          </cell>
          <cell r="BR106">
            <v>0</v>
          </cell>
          <cell r="BT106">
            <v>0</v>
          </cell>
          <cell r="BV106">
            <v>0</v>
          </cell>
          <cell r="BX106">
            <v>0</v>
          </cell>
          <cell r="CB106">
            <v>0</v>
          </cell>
          <cell r="CD106">
            <v>0</v>
          </cell>
          <cell r="CG106" t="str">
            <v>RNS</v>
          </cell>
          <cell r="CH106">
            <v>0</v>
          </cell>
          <cell r="CJ106">
            <v>0</v>
          </cell>
          <cell r="CL106">
            <v>0</v>
          </cell>
          <cell r="CN106">
            <v>0</v>
          </cell>
          <cell r="CO106" t="str">
            <v>RNS</v>
          </cell>
          <cell r="CP106">
            <v>0</v>
          </cell>
          <cell r="CR106">
            <v>0</v>
          </cell>
          <cell r="CT106">
            <v>0</v>
          </cell>
          <cell r="CV106">
            <v>0</v>
          </cell>
        </row>
        <row r="107">
          <cell r="B107" t="str">
            <v>OHE</v>
          </cell>
          <cell r="D107" t="str">
            <v>OTHER HEALTH PROFESSION EDUC.</v>
          </cell>
          <cell r="F107" t="str">
            <v>F3</v>
          </cell>
          <cell r="H107">
            <v>0</v>
          </cell>
          <cell r="J107">
            <v>0</v>
          </cell>
          <cell r="L107">
            <v>0</v>
          </cell>
          <cell r="N107">
            <v>0</v>
          </cell>
          <cell r="O107" t="str">
            <v>OHE</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N107">
            <v>0</v>
          </cell>
          <cell r="BR107">
            <v>0</v>
          </cell>
          <cell r="BT107">
            <v>0</v>
          </cell>
          <cell r="BV107">
            <v>0</v>
          </cell>
          <cell r="BX107">
            <v>0</v>
          </cell>
          <cell r="CB107">
            <v>0</v>
          </cell>
          <cell r="CD107">
            <v>0</v>
          </cell>
          <cell r="CG107" t="str">
            <v>OHE</v>
          </cell>
          <cell r="CH107">
            <v>0</v>
          </cell>
          <cell r="CJ107">
            <v>0</v>
          </cell>
          <cell r="CL107">
            <v>0</v>
          </cell>
          <cell r="CN107">
            <v>0</v>
          </cell>
          <cell r="CO107" t="str">
            <v>OHE</v>
          </cell>
          <cell r="CP107">
            <v>0</v>
          </cell>
          <cell r="CR107">
            <v>0</v>
          </cell>
          <cell r="CT107">
            <v>0</v>
          </cell>
          <cell r="CV107">
            <v>0</v>
          </cell>
        </row>
        <row r="108">
          <cell r="B108" t="str">
            <v>CHE</v>
          </cell>
          <cell r="D108" t="str">
            <v>COMMUNITY HEALTH EDUCATION</v>
          </cell>
          <cell r="F108" t="str">
            <v>F4</v>
          </cell>
          <cell r="H108">
            <v>941364.93419682421</v>
          </cell>
          <cell r="J108">
            <v>463924.52999999997</v>
          </cell>
          <cell r="L108">
            <v>1405289.4641968242</v>
          </cell>
          <cell r="N108">
            <v>10.088120192307693</v>
          </cell>
          <cell r="O108" t="str">
            <v>CHE</v>
          </cell>
          <cell r="P108">
            <v>941.4</v>
          </cell>
          <cell r="R108">
            <v>463.9</v>
          </cell>
          <cell r="T108">
            <v>1405.3</v>
          </cell>
          <cell r="AD108">
            <v>941.4</v>
          </cell>
          <cell r="AF108">
            <v>463.9</v>
          </cell>
          <cell r="AH108">
            <v>1405.3</v>
          </cell>
          <cell r="AJ108">
            <v>10.088120192307693</v>
          </cell>
          <cell r="AL108">
            <v>0</v>
          </cell>
          <cell r="AN108">
            <v>0</v>
          </cell>
          <cell r="AP108">
            <v>0</v>
          </cell>
          <cell r="AR108">
            <v>0</v>
          </cell>
          <cell r="AT108">
            <v>0</v>
          </cell>
          <cell r="AV108">
            <v>0</v>
          </cell>
          <cell r="AX108">
            <v>0</v>
          </cell>
          <cell r="AZ108">
            <v>0</v>
          </cell>
          <cell r="BB108">
            <v>941.4</v>
          </cell>
          <cell r="BD108">
            <v>463.9</v>
          </cell>
          <cell r="BF108">
            <v>1405.3</v>
          </cell>
          <cell r="BH108">
            <v>10.088120192307693</v>
          </cell>
          <cell r="BN108">
            <v>0</v>
          </cell>
          <cell r="BR108">
            <v>941.4</v>
          </cell>
          <cell r="BT108">
            <v>463.9</v>
          </cell>
          <cell r="BV108">
            <v>1405.3</v>
          </cell>
          <cell r="BX108">
            <v>10.088120192307693</v>
          </cell>
          <cell r="CB108">
            <v>3.6087400000000001</v>
          </cell>
          <cell r="CD108">
            <v>3.6087400000000001</v>
          </cell>
          <cell r="CG108" t="str">
            <v>CHE</v>
          </cell>
          <cell r="CH108">
            <v>57.345523873291206</v>
          </cell>
          <cell r="CJ108">
            <v>96.514096895960208</v>
          </cell>
          <cell r="CL108">
            <v>153.85962076925142</v>
          </cell>
          <cell r="CN108">
            <v>0.62217593702762719</v>
          </cell>
          <cell r="CO108" t="str">
            <v>CHE</v>
          </cell>
          <cell r="CP108">
            <v>1002.3542638732912</v>
          </cell>
          <cell r="CR108">
            <v>560.41409689596014</v>
          </cell>
          <cell r="CT108">
            <v>1562.7683607692513</v>
          </cell>
          <cell r="CV108">
            <v>10.710296129335321</v>
          </cell>
        </row>
        <row r="109">
          <cell r="B109" t="str">
            <v>FB1</v>
          </cell>
          <cell r="D109" t="str">
            <v>FRINGE BENEFITS</v>
          </cell>
          <cell r="F109" t="str">
            <v>FB1</v>
          </cell>
          <cell r="H109" t="str">
            <v>XXXXXXXXX</v>
          </cell>
          <cell r="J109" t="str">
            <v>XXXXXXXXX</v>
          </cell>
          <cell r="L109">
            <v>0</v>
          </cell>
          <cell r="N109" t="str">
            <v>XXXXXXXXX</v>
          </cell>
          <cell r="O109" t="str">
            <v>FB1</v>
          </cell>
          <cell r="P109">
            <v>0</v>
          </cell>
          <cell r="R109">
            <v>0</v>
          </cell>
          <cell r="T109">
            <v>0</v>
          </cell>
          <cell r="AD109">
            <v>0</v>
          </cell>
          <cell r="AF109">
            <v>0</v>
          </cell>
          <cell r="AH109">
            <v>0</v>
          </cell>
          <cell r="AJ109">
            <v>0</v>
          </cell>
          <cell r="AT109">
            <v>0</v>
          </cell>
          <cell r="AV109">
            <v>0</v>
          </cell>
          <cell r="AX109">
            <v>0</v>
          </cell>
          <cell r="AZ109">
            <v>0</v>
          </cell>
          <cell r="BB109">
            <v>0</v>
          </cell>
          <cell r="BD109">
            <v>0</v>
          </cell>
          <cell r="BF109">
            <v>0</v>
          </cell>
          <cell r="BH109">
            <v>0</v>
          </cell>
          <cell r="BN109">
            <v>0</v>
          </cell>
          <cell r="BR109">
            <v>0</v>
          </cell>
          <cell r="BT109">
            <v>0</v>
          </cell>
          <cell r="BV109">
            <v>0</v>
          </cell>
          <cell r="BX109">
            <v>0</v>
          </cell>
          <cell r="CD109">
            <v>0</v>
          </cell>
          <cell r="CG109" t="str">
            <v>FB1</v>
          </cell>
          <cell r="CL109">
            <v>0</v>
          </cell>
          <cell r="CO109" t="str">
            <v>FB1</v>
          </cell>
          <cell r="CP109">
            <v>0</v>
          </cell>
          <cell r="CR109">
            <v>0</v>
          </cell>
          <cell r="CT109">
            <v>0</v>
          </cell>
          <cell r="CV109">
            <v>0</v>
          </cell>
        </row>
        <row r="110">
          <cell r="B110" t="str">
            <v>MSV</v>
          </cell>
          <cell r="D110" t="str">
            <v>MEDICAL SERVICES</v>
          </cell>
          <cell r="F110" t="str">
            <v>MS1</v>
          </cell>
          <cell r="H110" t="str">
            <v>XXXXXXXXX</v>
          </cell>
          <cell r="J110" t="str">
            <v>XXXXXXXXX</v>
          </cell>
          <cell r="L110">
            <v>0</v>
          </cell>
          <cell r="N110" t="str">
            <v>XXXXXXXXX</v>
          </cell>
          <cell r="O110" t="str">
            <v>MSV</v>
          </cell>
          <cell r="P110">
            <v>0</v>
          </cell>
          <cell r="R110">
            <v>0</v>
          </cell>
          <cell r="T110">
            <v>0</v>
          </cell>
          <cell r="AD110">
            <v>0</v>
          </cell>
          <cell r="AF110">
            <v>0</v>
          </cell>
          <cell r="AH110">
            <v>0</v>
          </cell>
          <cell r="AJ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MSV</v>
          </cell>
          <cell r="CL110">
            <v>0</v>
          </cell>
          <cell r="CO110" t="str">
            <v>MSV</v>
          </cell>
          <cell r="CP110">
            <v>0</v>
          </cell>
          <cell r="CR110">
            <v>0</v>
          </cell>
          <cell r="CT110">
            <v>0</v>
          </cell>
          <cell r="CV110">
            <v>0</v>
          </cell>
        </row>
        <row r="111">
          <cell r="B111" t="str">
            <v>P1</v>
          </cell>
          <cell r="D111" t="str">
            <v>HOSPITAL BASED PHYSICIANS</v>
          </cell>
          <cell r="F111" t="str">
            <v>P01</v>
          </cell>
          <cell r="H111">
            <v>5359432</v>
          </cell>
          <cell r="J111" t="str">
            <v>XXXXXXXXX</v>
          </cell>
          <cell r="L111">
            <v>5359432</v>
          </cell>
          <cell r="N111">
            <v>22.271359199323697</v>
          </cell>
          <cell r="O111" t="str">
            <v>P1</v>
          </cell>
          <cell r="P111">
            <v>5359.4</v>
          </cell>
          <cell r="R111">
            <v>0</v>
          </cell>
          <cell r="T111">
            <v>5359.4</v>
          </cell>
          <cell r="AD111">
            <v>5359.4</v>
          </cell>
          <cell r="AF111">
            <v>0</v>
          </cell>
          <cell r="AH111">
            <v>5359.4</v>
          </cell>
          <cell r="AJ111">
            <v>22.271359199323697</v>
          </cell>
          <cell r="AT111">
            <v>0</v>
          </cell>
          <cell r="AV111">
            <v>0</v>
          </cell>
          <cell r="AX111">
            <v>0</v>
          </cell>
          <cell r="AZ111">
            <v>0</v>
          </cell>
          <cell r="BB111">
            <v>5359.4</v>
          </cell>
          <cell r="BD111">
            <v>0</v>
          </cell>
          <cell r="BF111">
            <v>5359.4</v>
          </cell>
          <cell r="BH111">
            <v>22.271359199323697</v>
          </cell>
          <cell r="BJ111">
            <v>-5359.4315237484625</v>
          </cell>
          <cell r="BN111">
            <v>-5359.4315237484625</v>
          </cell>
          <cell r="BP111">
            <v>-22.271359199323697</v>
          </cell>
          <cell r="BR111">
            <v>-3.1523748462859658E-2</v>
          </cell>
          <cell r="BT111">
            <v>0</v>
          </cell>
          <cell r="BV111">
            <v>-3.1523748462859658E-2</v>
          </cell>
          <cell r="BX111">
            <v>0</v>
          </cell>
          <cell r="CD111">
            <v>0</v>
          </cell>
          <cell r="CG111" t="str">
            <v>P1</v>
          </cell>
          <cell r="CL111">
            <v>0</v>
          </cell>
          <cell r="CO111" t="str">
            <v>P1</v>
          </cell>
          <cell r="CP111">
            <v>-3.1523748462859658E-2</v>
          </cell>
          <cell r="CR111">
            <v>0</v>
          </cell>
          <cell r="CT111">
            <v>-3.1523748462859658E-2</v>
          </cell>
          <cell r="CV111">
            <v>0</v>
          </cell>
        </row>
        <row r="112">
          <cell r="B112" t="str">
            <v>P2</v>
          </cell>
          <cell r="D112" t="str">
            <v>PHYSICIAN PART B SERVICES</v>
          </cell>
          <cell r="F112" t="str">
            <v>P02</v>
          </cell>
          <cell r="H112" t="str">
            <v>XXXXXXXXX</v>
          </cell>
          <cell r="J112" t="str">
            <v>XXXXXXXXX</v>
          </cell>
          <cell r="L112">
            <v>0</v>
          </cell>
          <cell r="N112" t="str">
            <v>XXXXXXXXX</v>
          </cell>
          <cell r="O112" t="str">
            <v>P2</v>
          </cell>
          <cell r="P112">
            <v>0</v>
          </cell>
          <cell r="R112">
            <v>0</v>
          </cell>
          <cell r="T112">
            <v>0</v>
          </cell>
          <cell r="X112">
            <v>0</v>
          </cell>
          <cell r="Z112">
            <v>0</v>
          </cell>
          <cell r="AD112">
            <v>0</v>
          </cell>
          <cell r="AF112">
            <v>0</v>
          </cell>
          <cell r="AH112">
            <v>0</v>
          </cell>
          <cell r="AJ112">
            <v>0</v>
          </cell>
          <cell r="AT112">
            <v>0</v>
          </cell>
          <cell r="AV112">
            <v>0</v>
          </cell>
          <cell r="AX112">
            <v>0</v>
          </cell>
          <cell r="AZ112">
            <v>0</v>
          </cell>
          <cell r="BB112">
            <v>0</v>
          </cell>
          <cell r="BD112">
            <v>0</v>
          </cell>
          <cell r="BF112">
            <v>0</v>
          </cell>
          <cell r="BH112">
            <v>0</v>
          </cell>
          <cell r="BJ112">
            <v>0</v>
          </cell>
          <cell r="BN112">
            <v>0</v>
          </cell>
          <cell r="BP112">
            <v>0</v>
          </cell>
          <cell r="BR112">
            <v>0</v>
          </cell>
          <cell r="BT112">
            <v>0</v>
          </cell>
          <cell r="BV112">
            <v>0</v>
          </cell>
          <cell r="BX112">
            <v>0</v>
          </cell>
          <cell r="CB112">
            <v>0</v>
          </cell>
          <cell r="CD112">
            <v>0</v>
          </cell>
          <cell r="CG112" t="str">
            <v>P2</v>
          </cell>
          <cell r="CL112">
            <v>0</v>
          </cell>
          <cell r="CO112" t="str">
            <v>P2</v>
          </cell>
          <cell r="CP112">
            <v>0</v>
          </cell>
          <cell r="CR112">
            <v>0</v>
          </cell>
          <cell r="CT112">
            <v>0</v>
          </cell>
          <cell r="CV112">
            <v>0</v>
          </cell>
        </row>
        <row r="113">
          <cell r="B113" t="str">
            <v>P3</v>
          </cell>
          <cell r="D113" t="str">
            <v>PHYSICIAN SUPPORT SERVICES</v>
          </cell>
          <cell r="F113" t="str">
            <v>P03</v>
          </cell>
          <cell r="H113">
            <v>862591</v>
          </cell>
          <cell r="J113" t="str">
            <v>XXXXXXXXX</v>
          </cell>
          <cell r="L113">
            <v>862591</v>
          </cell>
          <cell r="N113">
            <v>4.7074519230769241</v>
          </cell>
          <cell r="O113" t="str">
            <v>P3</v>
          </cell>
          <cell r="P113">
            <v>862.6</v>
          </cell>
          <cell r="R113">
            <v>0</v>
          </cell>
          <cell r="T113">
            <v>862.6</v>
          </cell>
          <cell r="AD113">
            <v>862.6</v>
          </cell>
          <cell r="AF113">
            <v>0</v>
          </cell>
          <cell r="AH113">
            <v>862.6</v>
          </cell>
          <cell r="AJ113">
            <v>4.7074519230769241</v>
          </cell>
          <cell r="AT113">
            <v>0</v>
          </cell>
          <cell r="AV113">
            <v>0</v>
          </cell>
          <cell r="AX113">
            <v>0</v>
          </cell>
          <cell r="AZ113">
            <v>0</v>
          </cell>
          <cell r="BB113">
            <v>862.6</v>
          </cell>
          <cell r="BD113">
            <v>0</v>
          </cell>
          <cell r="BF113">
            <v>862.6</v>
          </cell>
          <cell r="BH113">
            <v>4.7074519230769241</v>
          </cell>
          <cell r="BN113">
            <v>0</v>
          </cell>
          <cell r="BR113">
            <v>862.6</v>
          </cell>
          <cell r="BT113">
            <v>0</v>
          </cell>
          <cell r="BV113">
            <v>862.6</v>
          </cell>
          <cell r="BX113">
            <v>4.7074519230769241</v>
          </cell>
          <cell r="CB113">
            <v>1.5861299999999998</v>
          </cell>
          <cell r="CD113">
            <v>1.5861299999999998</v>
          </cell>
          <cell r="CG113" t="str">
            <v>P3</v>
          </cell>
          <cell r="CL113">
            <v>0</v>
          </cell>
          <cell r="CO113" t="str">
            <v>P3</v>
          </cell>
          <cell r="CP113">
            <v>864.18613000000005</v>
          </cell>
          <cell r="CR113">
            <v>0</v>
          </cell>
          <cell r="CT113">
            <v>864.18613000000005</v>
          </cell>
          <cell r="CV113">
            <v>4.7074519230769241</v>
          </cell>
        </row>
        <row r="114">
          <cell r="B114" t="str">
            <v>P4</v>
          </cell>
          <cell r="D114" t="str">
            <v>RESIDENT, INTERN SERVICES</v>
          </cell>
          <cell r="F114" t="str">
            <v>P04</v>
          </cell>
          <cell r="H114">
            <v>0</v>
          </cell>
          <cell r="J114">
            <v>0</v>
          </cell>
          <cell r="L114">
            <v>0</v>
          </cell>
          <cell r="N114">
            <v>0</v>
          </cell>
          <cell r="O114" t="str">
            <v>P4</v>
          </cell>
          <cell r="P114">
            <v>0</v>
          </cell>
          <cell r="R114">
            <v>0</v>
          </cell>
          <cell r="T114">
            <v>0</v>
          </cell>
          <cell r="AD114">
            <v>0</v>
          </cell>
          <cell r="AF114">
            <v>0</v>
          </cell>
          <cell r="AH114">
            <v>0</v>
          </cell>
          <cell r="AJ114">
            <v>0</v>
          </cell>
          <cell r="AT114">
            <v>0</v>
          </cell>
          <cell r="AV114">
            <v>0</v>
          </cell>
          <cell r="AX114">
            <v>0</v>
          </cell>
          <cell r="AZ114">
            <v>0</v>
          </cell>
          <cell r="BB114">
            <v>0</v>
          </cell>
          <cell r="BD114">
            <v>0</v>
          </cell>
          <cell r="BF114">
            <v>0</v>
          </cell>
          <cell r="BH114">
            <v>0</v>
          </cell>
          <cell r="BJ114">
            <v>0</v>
          </cell>
          <cell r="BN114">
            <v>0</v>
          </cell>
          <cell r="BP114">
            <v>0</v>
          </cell>
          <cell r="BR114">
            <v>0</v>
          </cell>
          <cell r="BT114">
            <v>0</v>
          </cell>
          <cell r="BV114">
            <v>0</v>
          </cell>
          <cell r="BX114">
            <v>0</v>
          </cell>
          <cell r="CB114">
            <v>0</v>
          </cell>
          <cell r="CD114">
            <v>0</v>
          </cell>
          <cell r="CG114" t="str">
            <v>P4</v>
          </cell>
          <cell r="CL114">
            <v>0</v>
          </cell>
          <cell r="CO114" t="str">
            <v>P4</v>
          </cell>
          <cell r="CP114">
            <v>0</v>
          </cell>
          <cell r="CR114">
            <v>0</v>
          </cell>
          <cell r="CT114">
            <v>0</v>
          </cell>
          <cell r="CV114">
            <v>0</v>
          </cell>
        </row>
        <row r="115">
          <cell r="B115" t="str">
            <v>P5</v>
          </cell>
          <cell r="D115" t="str">
            <v>RESIDENT, INTERN INELIGIBLE</v>
          </cell>
          <cell r="F115" t="str">
            <v>P05</v>
          </cell>
          <cell r="H115">
            <v>0</v>
          </cell>
          <cell r="J115">
            <v>0</v>
          </cell>
          <cell r="L115">
            <v>0</v>
          </cell>
          <cell r="N115">
            <v>0</v>
          </cell>
          <cell r="O115" t="str">
            <v>P5</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J115">
            <v>0</v>
          </cell>
          <cell r="BN115">
            <v>0</v>
          </cell>
          <cell r="BP115">
            <v>0</v>
          </cell>
          <cell r="BR115">
            <v>0</v>
          </cell>
          <cell r="BT115">
            <v>0</v>
          </cell>
          <cell r="BV115">
            <v>0</v>
          </cell>
          <cell r="BX115">
            <v>0</v>
          </cell>
          <cell r="CB115">
            <v>0</v>
          </cell>
          <cell r="CD115">
            <v>0</v>
          </cell>
          <cell r="CG115" t="str">
            <v>P5</v>
          </cell>
          <cell r="CL115">
            <v>0</v>
          </cell>
          <cell r="CO115" t="str">
            <v>P4</v>
          </cell>
          <cell r="CP115">
            <v>0</v>
          </cell>
          <cell r="CR115">
            <v>0</v>
          </cell>
          <cell r="CT115">
            <v>0</v>
          </cell>
          <cell r="CV115">
            <v>0</v>
          </cell>
        </row>
        <row r="116">
          <cell r="B116" t="str">
            <v>MAL</v>
          </cell>
          <cell r="D116" t="str">
            <v>MALPRACTICE</v>
          </cell>
          <cell r="F116" t="str">
            <v>UAMAL</v>
          </cell>
          <cell r="H116">
            <v>0</v>
          </cell>
          <cell r="J116">
            <v>5057377.09</v>
          </cell>
          <cell r="L116">
            <v>5057377.09</v>
          </cell>
          <cell r="N116">
            <v>0</v>
          </cell>
          <cell r="O116" t="str">
            <v>MAL</v>
          </cell>
          <cell r="P116">
            <v>0</v>
          </cell>
          <cell r="R116">
            <v>5057.3999999999996</v>
          </cell>
          <cell r="T116">
            <v>5057.3999999999996</v>
          </cell>
          <cell r="AD116">
            <v>0</v>
          </cell>
          <cell r="AF116">
            <v>5057.3999999999996</v>
          </cell>
          <cell r="AH116">
            <v>5057.3999999999996</v>
          </cell>
          <cell r="AJ116">
            <v>0</v>
          </cell>
          <cell r="AT116">
            <v>0</v>
          </cell>
          <cell r="AV116">
            <v>0</v>
          </cell>
          <cell r="AX116">
            <v>0</v>
          </cell>
          <cell r="AZ116">
            <v>0</v>
          </cell>
          <cell r="BB116">
            <v>0</v>
          </cell>
          <cell r="BD116">
            <v>5057.3999999999996</v>
          </cell>
          <cell r="BF116">
            <v>5057.3999999999996</v>
          </cell>
          <cell r="BH116">
            <v>0</v>
          </cell>
          <cell r="BN116">
            <v>0</v>
          </cell>
          <cell r="BR116">
            <v>0</v>
          </cell>
          <cell r="BT116">
            <v>5057.3999999999996</v>
          </cell>
          <cell r="BV116">
            <v>5057.3999999999996</v>
          </cell>
          <cell r="BX116">
            <v>0</v>
          </cell>
          <cell r="CD116">
            <v>0</v>
          </cell>
          <cell r="CG116" t="str">
            <v>MAL</v>
          </cell>
          <cell r="CH116">
            <v>0</v>
          </cell>
          <cell r="CJ116">
            <v>0</v>
          </cell>
          <cell r="CL116">
            <v>0</v>
          </cell>
          <cell r="CN116">
            <v>0</v>
          </cell>
          <cell r="CO116" t="str">
            <v>MAL</v>
          </cell>
          <cell r="CP116">
            <v>0</v>
          </cell>
          <cell r="CR116">
            <v>5057.3999999999996</v>
          </cell>
          <cell r="CT116">
            <v>5057.3999999999996</v>
          </cell>
          <cell r="CV116">
            <v>0</v>
          </cell>
        </row>
        <row r="117">
          <cell r="B117" t="str">
            <v>OIN</v>
          </cell>
          <cell r="D117" t="str">
            <v>OTHER INSURANCE</v>
          </cell>
          <cell r="F117" t="str">
            <v>UAOIN</v>
          </cell>
          <cell r="H117">
            <v>0</v>
          </cell>
          <cell r="J117">
            <v>-774575.62</v>
          </cell>
          <cell r="L117">
            <v>-774575.62</v>
          </cell>
          <cell r="N117">
            <v>0</v>
          </cell>
          <cell r="O117" t="str">
            <v>OIN</v>
          </cell>
          <cell r="P117">
            <v>0</v>
          </cell>
          <cell r="R117">
            <v>-774.6</v>
          </cell>
          <cell r="T117">
            <v>-774.6</v>
          </cell>
          <cell r="AD117">
            <v>0</v>
          </cell>
          <cell r="AF117">
            <v>-774.6</v>
          </cell>
          <cell r="AH117">
            <v>-774.6</v>
          </cell>
          <cell r="AJ117">
            <v>0</v>
          </cell>
          <cell r="AT117">
            <v>0</v>
          </cell>
          <cell r="AV117">
            <v>0</v>
          </cell>
          <cell r="AX117">
            <v>0</v>
          </cell>
          <cell r="AZ117">
            <v>0</v>
          </cell>
          <cell r="BB117">
            <v>0</v>
          </cell>
          <cell r="BD117">
            <v>-774.6</v>
          </cell>
          <cell r="BF117">
            <v>-774.6</v>
          </cell>
          <cell r="BH117">
            <v>0</v>
          </cell>
          <cell r="BN117">
            <v>0</v>
          </cell>
          <cell r="BR117">
            <v>0</v>
          </cell>
          <cell r="BT117">
            <v>-774.6</v>
          </cell>
          <cell r="BV117">
            <v>-774.6</v>
          </cell>
          <cell r="BX117">
            <v>0</v>
          </cell>
          <cell r="CD117">
            <v>0</v>
          </cell>
          <cell r="CG117" t="str">
            <v>OIN</v>
          </cell>
          <cell r="CH117">
            <v>0</v>
          </cell>
          <cell r="CJ117">
            <v>0</v>
          </cell>
          <cell r="CL117">
            <v>0</v>
          </cell>
          <cell r="CN117">
            <v>0</v>
          </cell>
          <cell r="CO117" t="str">
            <v>OIN</v>
          </cell>
          <cell r="CP117">
            <v>0</v>
          </cell>
          <cell r="CR117">
            <v>-774.6</v>
          </cell>
          <cell r="CT117">
            <v>-774.6</v>
          </cell>
          <cell r="CV117">
            <v>0</v>
          </cell>
        </row>
        <row r="118">
          <cell r="B118" t="str">
            <v>MCR</v>
          </cell>
          <cell r="D118" t="str">
            <v>MEDICAL CARE REVIEW</v>
          </cell>
          <cell r="F118" t="str">
            <v>UAMCR</v>
          </cell>
          <cell r="H118">
            <v>790885.32518091425</v>
          </cell>
          <cell r="J118">
            <v>666427.30764347233</v>
          </cell>
          <cell r="L118">
            <v>1457312.6328243865</v>
          </cell>
          <cell r="N118">
            <v>6.8294471153846148</v>
          </cell>
          <cell r="O118" t="str">
            <v>MCR</v>
          </cell>
          <cell r="P118">
            <v>790.9</v>
          </cell>
          <cell r="R118">
            <v>666.4</v>
          </cell>
          <cell r="T118">
            <v>1457.3</v>
          </cell>
          <cell r="AD118">
            <v>790.9</v>
          </cell>
          <cell r="AF118">
            <v>666.4</v>
          </cell>
          <cell r="AH118">
            <v>1457.3</v>
          </cell>
          <cell r="AJ118">
            <v>6.8294471153846148</v>
          </cell>
          <cell r="AT118">
            <v>0</v>
          </cell>
          <cell r="AV118">
            <v>0</v>
          </cell>
          <cell r="AX118">
            <v>0</v>
          </cell>
          <cell r="AZ118">
            <v>0</v>
          </cell>
          <cell r="BB118">
            <v>790.9</v>
          </cell>
          <cell r="BD118">
            <v>666.4</v>
          </cell>
          <cell r="BF118">
            <v>1457.3</v>
          </cell>
          <cell r="BH118">
            <v>6.8294471153846148</v>
          </cell>
          <cell r="BJ118">
            <v>747.69771409713201</v>
          </cell>
          <cell r="BN118">
            <v>747.69771409713201</v>
          </cell>
          <cell r="BP118">
            <v>0</v>
          </cell>
          <cell r="BR118">
            <v>1538.597714097132</v>
          </cell>
          <cell r="BT118">
            <v>666.4</v>
          </cell>
          <cell r="BV118">
            <v>2204.9977140971318</v>
          </cell>
          <cell r="BX118">
            <v>6.8294471153846148</v>
          </cell>
          <cell r="CD118">
            <v>0</v>
          </cell>
          <cell r="CG118" t="str">
            <v>MCR</v>
          </cell>
          <cell r="CH118">
            <v>0</v>
          </cell>
          <cell r="CJ118">
            <v>0</v>
          </cell>
          <cell r="CL118">
            <v>0</v>
          </cell>
          <cell r="CN118">
            <v>0</v>
          </cell>
          <cell r="CO118" t="str">
            <v>MCR</v>
          </cell>
          <cell r="CP118">
            <v>1538.597714097132</v>
          </cell>
          <cell r="CR118">
            <v>666.4</v>
          </cell>
          <cell r="CT118">
            <v>2204.9977140971318</v>
          </cell>
          <cell r="CV118">
            <v>6.8294471153846148</v>
          </cell>
        </row>
        <row r="119">
          <cell r="B119" t="str">
            <v>DEP</v>
          </cell>
          <cell r="D119" t="str">
            <v>DEPRECIATION</v>
          </cell>
          <cell r="F119" t="str">
            <v>UADEP</v>
          </cell>
          <cell r="H119">
            <v>0</v>
          </cell>
          <cell r="J119">
            <v>16047228.189999999</v>
          </cell>
          <cell r="L119">
            <v>16047228.189999999</v>
          </cell>
          <cell r="N119">
            <v>0</v>
          </cell>
          <cell r="O119" t="str">
            <v>DEP</v>
          </cell>
          <cell r="P119">
            <v>0</v>
          </cell>
          <cell r="R119">
            <v>16047.2</v>
          </cell>
          <cell r="T119">
            <v>16047.2</v>
          </cell>
          <cell r="AD119">
            <v>0</v>
          </cell>
          <cell r="AF119">
            <v>16047.2</v>
          </cell>
          <cell r="AH119">
            <v>16047.2</v>
          </cell>
          <cell r="AJ119">
            <v>0</v>
          </cell>
          <cell r="AT119">
            <v>0</v>
          </cell>
          <cell r="AV119">
            <v>0</v>
          </cell>
          <cell r="AX119">
            <v>0</v>
          </cell>
          <cell r="AZ119">
            <v>0</v>
          </cell>
          <cell r="BB119">
            <v>0</v>
          </cell>
          <cell r="BD119">
            <v>16047.2</v>
          </cell>
          <cell r="BF119">
            <v>16047.2</v>
          </cell>
          <cell r="BH119">
            <v>0</v>
          </cell>
          <cell r="BN119">
            <v>0</v>
          </cell>
          <cell r="BR119">
            <v>0</v>
          </cell>
          <cell r="BT119">
            <v>16047.2</v>
          </cell>
          <cell r="BV119">
            <v>16047.2</v>
          </cell>
          <cell r="BX119">
            <v>0</v>
          </cell>
          <cell r="CD119">
            <v>0</v>
          </cell>
          <cell r="CG119" t="str">
            <v>DEP</v>
          </cell>
          <cell r="CH119">
            <v>0</v>
          </cell>
          <cell r="CJ119">
            <v>-530.98171627943907</v>
          </cell>
          <cell r="CL119">
            <v>-530.98171627943907</v>
          </cell>
          <cell r="CN119">
            <v>0</v>
          </cell>
          <cell r="CO119" t="str">
            <v>DEP</v>
          </cell>
          <cell r="CP119">
            <v>0</v>
          </cell>
          <cell r="CR119">
            <v>15516.218283720562</v>
          </cell>
          <cell r="CT119">
            <v>15516.218283720562</v>
          </cell>
          <cell r="CV119">
            <v>0</v>
          </cell>
        </row>
        <row r="120">
          <cell r="B120" t="str">
            <v>LEA</v>
          </cell>
          <cell r="D120" t="str">
            <v>LEASES &amp; RENTALS</v>
          </cell>
          <cell r="F120" t="str">
            <v>UALEASE</v>
          </cell>
          <cell r="H120">
            <v>0</v>
          </cell>
          <cell r="J120">
            <v>2472824.7399999998</v>
          </cell>
          <cell r="L120">
            <v>2472824.7399999998</v>
          </cell>
          <cell r="N120">
            <v>0</v>
          </cell>
          <cell r="O120" t="str">
            <v>LEA</v>
          </cell>
          <cell r="P120">
            <v>0</v>
          </cell>
          <cell r="R120">
            <v>2472.8000000000002</v>
          </cell>
          <cell r="T120">
            <v>2472.8000000000002</v>
          </cell>
          <cell r="AD120">
            <v>0</v>
          </cell>
          <cell r="AF120">
            <v>2472.8000000000002</v>
          </cell>
          <cell r="AH120">
            <v>2472.8000000000002</v>
          </cell>
          <cell r="AJ120">
            <v>0</v>
          </cell>
          <cell r="AT120">
            <v>0</v>
          </cell>
          <cell r="AV120">
            <v>0</v>
          </cell>
          <cell r="AX120">
            <v>0</v>
          </cell>
          <cell r="AZ120">
            <v>0</v>
          </cell>
          <cell r="BB120">
            <v>0</v>
          </cell>
          <cell r="BD120">
            <v>2472.8000000000002</v>
          </cell>
          <cell r="BF120">
            <v>2472.8000000000002</v>
          </cell>
          <cell r="BH120">
            <v>0</v>
          </cell>
          <cell r="BN120">
            <v>0</v>
          </cell>
          <cell r="BR120">
            <v>0</v>
          </cell>
          <cell r="BT120">
            <v>2472.8000000000002</v>
          </cell>
          <cell r="BV120">
            <v>2472.8000000000002</v>
          </cell>
          <cell r="BX120">
            <v>0</v>
          </cell>
          <cell r="CD120">
            <v>0</v>
          </cell>
          <cell r="CG120" t="str">
            <v>LEA</v>
          </cell>
          <cell r="CH120">
            <v>0</v>
          </cell>
          <cell r="CJ120">
            <v>-950.61315999999999</v>
          </cell>
          <cell r="CL120">
            <v>-950.61315999999999</v>
          </cell>
          <cell r="CN120">
            <v>0</v>
          </cell>
          <cell r="CO120" t="str">
            <v>LEA</v>
          </cell>
          <cell r="CP120">
            <v>0</v>
          </cell>
          <cell r="CR120">
            <v>1522.1868400000003</v>
          </cell>
          <cell r="CT120">
            <v>1522.1868400000003</v>
          </cell>
          <cell r="CV120">
            <v>0</v>
          </cell>
        </row>
        <row r="121">
          <cell r="B121" t="str">
            <v>LIC</v>
          </cell>
          <cell r="D121" t="str">
            <v>LICENSE &amp; TAXES</v>
          </cell>
          <cell r="F121" t="str">
            <v>UALIC</v>
          </cell>
          <cell r="H121">
            <v>0</v>
          </cell>
          <cell r="J121">
            <v>522995.77999999997</v>
          </cell>
          <cell r="L121">
            <v>522995.77999999997</v>
          </cell>
          <cell r="M121" t="str">
            <v>Allocate</v>
          </cell>
          <cell r="N121">
            <v>0</v>
          </cell>
          <cell r="O121" t="str">
            <v>LIC</v>
          </cell>
          <cell r="P121">
            <v>0</v>
          </cell>
          <cell r="R121">
            <v>523</v>
          </cell>
          <cell r="T121">
            <v>523</v>
          </cell>
          <cell r="AD121">
            <v>0</v>
          </cell>
          <cell r="AF121">
            <v>523</v>
          </cell>
          <cell r="AH121">
            <v>523</v>
          </cell>
          <cell r="AJ121">
            <v>0</v>
          </cell>
          <cell r="AT121">
            <v>0</v>
          </cell>
          <cell r="AV121">
            <v>0</v>
          </cell>
          <cell r="AX121">
            <v>0</v>
          </cell>
          <cell r="AZ121">
            <v>0</v>
          </cell>
          <cell r="BB121">
            <v>0</v>
          </cell>
          <cell r="BD121">
            <v>523</v>
          </cell>
          <cell r="BF121">
            <v>523</v>
          </cell>
          <cell r="BH121">
            <v>0</v>
          </cell>
          <cell r="BN121">
            <v>0</v>
          </cell>
          <cell r="BR121">
            <v>0</v>
          </cell>
          <cell r="BT121">
            <v>523</v>
          </cell>
          <cell r="BV121">
            <v>523</v>
          </cell>
          <cell r="BX121">
            <v>0</v>
          </cell>
          <cell r="CD121">
            <v>0</v>
          </cell>
          <cell r="CG121" t="str">
            <v>LIC</v>
          </cell>
          <cell r="CH121">
            <v>0</v>
          </cell>
          <cell r="CJ121">
            <v>0</v>
          </cell>
          <cell r="CL121">
            <v>0</v>
          </cell>
          <cell r="CN121">
            <v>0</v>
          </cell>
          <cell r="CO121" t="str">
            <v>LIC</v>
          </cell>
          <cell r="CP121">
            <v>0</v>
          </cell>
          <cell r="CR121">
            <v>523</v>
          </cell>
          <cell r="CT121">
            <v>523</v>
          </cell>
          <cell r="CV121">
            <v>0</v>
          </cell>
        </row>
        <row r="122">
          <cell r="B122" t="str">
            <v>IST</v>
          </cell>
          <cell r="D122" t="str">
            <v>INTEREST SHORT TERM</v>
          </cell>
          <cell r="F122" t="str">
            <v>UAIST</v>
          </cell>
          <cell r="H122">
            <v>0</v>
          </cell>
          <cell r="J122">
            <v>0</v>
          </cell>
          <cell r="L122">
            <v>0</v>
          </cell>
          <cell r="M122" t="str">
            <v>Loss as</v>
          </cell>
          <cell r="N122">
            <v>0</v>
          </cell>
          <cell r="O122" t="str">
            <v>IST</v>
          </cell>
          <cell r="P122">
            <v>0</v>
          </cell>
          <cell r="R122">
            <v>0</v>
          </cell>
          <cell r="T122">
            <v>0</v>
          </cell>
          <cell r="AD122">
            <v>0</v>
          </cell>
          <cell r="AF122">
            <v>0</v>
          </cell>
          <cell r="AH122">
            <v>0</v>
          </cell>
          <cell r="AJ122">
            <v>0</v>
          </cell>
          <cell r="AT122">
            <v>0</v>
          </cell>
          <cell r="AV122">
            <v>0</v>
          </cell>
          <cell r="AX122">
            <v>0</v>
          </cell>
          <cell r="AZ122">
            <v>0</v>
          </cell>
          <cell r="BB122">
            <v>0</v>
          </cell>
          <cell r="BD122">
            <v>0</v>
          </cell>
          <cell r="BF122">
            <v>0</v>
          </cell>
          <cell r="BH122">
            <v>0</v>
          </cell>
          <cell r="BN122">
            <v>0</v>
          </cell>
          <cell r="BR122">
            <v>0</v>
          </cell>
          <cell r="BT122">
            <v>0</v>
          </cell>
          <cell r="BV122">
            <v>0</v>
          </cell>
          <cell r="BX122">
            <v>0</v>
          </cell>
          <cell r="CD122">
            <v>0</v>
          </cell>
          <cell r="CG122" t="str">
            <v>IST</v>
          </cell>
          <cell r="CH122">
            <v>0</v>
          </cell>
          <cell r="CJ122">
            <v>0</v>
          </cell>
          <cell r="CL122">
            <v>0</v>
          </cell>
          <cell r="CN122">
            <v>0</v>
          </cell>
          <cell r="CO122" t="str">
            <v>IST</v>
          </cell>
          <cell r="CP122">
            <v>0</v>
          </cell>
          <cell r="CR122">
            <v>0</v>
          </cell>
          <cell r="CT122">
            <v>0</v>
          </cell>
          <cell r="CV122">
            <v>0</v>
          </cell>
        </row>
        <row r="123">
          <cell r="B123" t="str">
            <v>ILT</v>
          </cell>
          <cell r="D123" t="str">
            <v>INTEREST LONG TERM</v>
          </cell>
          <cell r="F123" t="str">
            <v>UAILT</v>
          </cell>
          <cell r="H123">
            <v>0</v>
          </cell>
          <cell r="J123">
            <v>6846966.79</v>
          </cell>
          <cell r="L123">
            <v>6846966.79</v>
          </cell>
          <cell r="M123" t="str">
            <v>Fringe?</v>
          </cell>
          <cell r="N123">
            <v>0</v>
          </cell>
          <cell r="O123" t="str">
            <v>ILT</v>
          </cell>
          <cell r="P123">
            <v>0</v>
          </cell>
          <cell r="R123">
            <v>6847</v>
          </cell>
          <cell r="T123">
            <v>6847</v>
          </cell>
          <cell r="AD123">
            <v>0</v>
          </cell>
          <cell r="AF123">
            <v>6847</v>
          </cell>
          <cell r="AH123">
            <v>6847</v>
          </cell>
          <cell r="AJ123">
            <v>0</v>
          </cell>
          <cell r="AT123">
            <v>0</v>
          </cell>
          <cell r="AV123">
            <v>0</v>
          </cell>
          <cell r="AX123">
            <v>0</v>
          </cell>
          <cell r="AZ123">
            <v>0</v>
          </cell>
          <cell r="BB123">
            <v>0</v>
          </cell>
          <cell r="BD123">
            <v>6847</v>
          </cell>
          <cell r="BF123">
            <v>6847</v>
          </cell>
          <cell r="BH123">
            <v>0</v>
          </cell>
          <cell r="BN123">
            <v>0</v>
          </cell>
          <cell r="BR123">
            <v>0</v>
          </cell>
          <cell r="BT123">
            <v>6847</v>
          </cell>
          <cell r="BV123">
            <v>6847</v>
          </cell>
          <cell r="BX123">
            <v>0</v>
          </cell>
          <cell r="CD123">
            <v>0</v>
          </cell>
          <cell r="CG123" t="str">
            <v>ILT</v>
          </cell>
          <cell r="CH123">
            <v>0</v>
          </cell>
          <cell r="CJ123">
            <v>-451.33508</v>
          </cell>
          <cell r="CL123">
            <v>-451.33508</v>
          </cell>
          <cell r="CN123">
            <v>0</v>
          </cell>
          <cell r="CO123" t="str">
            <v>ILT</v>
          </cell>
          <cell r="CP123">
            <v>0</v>
          </cell>
          <cell r="CR123">
            <v>6395.6649200000002</v>
          </cell>
          <cell r="CT123">
            <v>6395.6649200000002</v>
          </cell>
          <cell r="CV123">
            <v>0</v>
          </cell>
        </row>
        <row r="124">
          <cell r="B124" t="str">
            <v>FSC1</v>
          </cell>
          <cell r="D124" t="str">
            <v>FREE STANDING CLINIC SERVICES</v>
          </cell>
          <cell r="F124" t="str">
            <v>UR1</v>
          </cell>
          <cell r="H124">
            <v>0</v>
          </cell>
          <cell r="J124">
            <v>0</v>
          </cell>
          <cell r="L124">
            <v>0</v>
          </cell>
          <cell r="M124">
            <v>1</v>
          </cell>
          <cell r="N124">
            <v>0</v>
          </cell>
          <cell r="O124" t="str">
            <v>FSC1</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FSC1</v>
          </cell>
          <cell r="CH124">
            <v>0</v>
          </cell>
          <cell r="CJ124">
            <v>0</v>
          </cell>
          <cell r="CL124">
            <v>0</v>
          </cell>
          <cell r="CN124">
            <v>0</v>
          </cell>
          <cell r="CO124" t="str">
            <v>FSC</v>
          </cell>
          <cell r="CP124">
            <v>0</v>
          </cell>
          <cell r="CR124">
            <v>0</v>
          </cell>
          <cell r="CT124">
            <v>0</v>
          </cell>
          <cell r="CV124">
            <v>0</v>
          </cell>
        </row>
        <row r="125">
          <cell r="B125" t="str">
            <v>HHC</v>
          </cell>
          <cell r="D125" t="str">
            <v>HOME HEALTH CARE</v>
          </cell>
          <cell r="F125" t="str">
            <v>UR2</v>
          </cell>
          <cell r="H125">
            <v>0</v>
          </cell>
          <cell r="J125">
            <v>0</v>
          </cell>
          <cell r="L125">
            <v>0</v>
          </cell>
          <cell r="M125">
            <v>1</v>
          </cell>
          <cell r="N125">
            <v>0</v>
          </cell>
          <cell r="O125" t="str">
            <v>HHC</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HHC</v>
          </cell>
          <cell r="CH125">
            <v>0</v>
          </cell>
          <cell r="CJ125">
            <v>0</v>
          </cell>
          <cell r="CL125">
            <v>0</v>
          </cell>
          <cell r="CN125">
            <v>0</v>
          </cell>
          <cell r="CO125" t="str">
            <v>HHC</v>
          </cell>
          <cell r="CP125">
            <v>0</v>
          </cell>
          <cell r="CR125">
            <v>0</v>
          </cell>
          <cell r="CT125">
            <v>0</v>
          </cell>
          <cell r="CV125">
            <v>0</v>
          </cell>
        </row>
        <row r="126">
          <cell r="B126" t="str">
            <v>ORD</v>
          </cell>
          <cell r="D126" t="str">
            <v>OUTPATIENT RENAL DIALYSIS</v>
          </cell>
          <cell r="F126" t="str">
            <v>UR3</v>
          </cell>
          <cell r="H126">
            <v>0</v>
          </cell>
          <cell r="J126">
            <v>0</v>
          </cell>
          <cell r="L126">
            <v>0</v>
          </cell>
          <cell r="M126">
            <v>1</v>
          </cell>
          <cell r="N126">
            <v>0</v>
          </cell>
          <cell r="O126" t="str">
            <v>ORD</v>
          </cell>
          <cell r="P126">
            <v>0</v>
          </cell>
          <cell r="R126">
            <v>0</v>
          </cell>
          <cell r="T126">
            <v>0</v>
          </cell>
          <cell r="AD126">
            <v>0</v>
          </cell>
          <cell r="AF126">
            <v>0</v>
          </cell>
          <cell r="AH126">
            <v>0</v>
          </cell>
          <cell r="AJ126">
            <v>0</v>
          </cell>
          <cell r="AL126">
            <v>0</v>
          </cell>
          <cell r="AN126">
            <v>0</v>
          </cell>
          <cell r="AP126">
            <v>0</v>
          </cell>
          <cell r="AR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B126">
            <v>0</v>
          </cell>
          <cell r="CD126">
            <v>0</v>
          </cell>
          <cell r="CG126" t="str">
            <v>ORD</v>
          </cell>
          <cell r="CH126">
            <v>0</v>
          </cell>
          <cell r="CJ126">
            <v>0</v>
          </cell>
          <cell r="CL126">
            <v>0</v>
          </cell>
          <cell r="CN126">
            <v>0</v>
          </cell>
          <cell r="CO126" t="str">
            <v>ORD</v>
          </cell>
          <cell r="CP126">
            <v>0</v>
          </cell>
          <cell r="CR126">
            <v>0</v>
          </cell>
          <cell r="CT126">
            <v>0</v>
          </cell>
          <cell r="CV126">
            <v>0</v>
          </cell>
        </row>
        <row r="127">
          <cell r="B127" t="str">
            <v>ECF1</v>
          </cell>
          <cell r="D127" t="str">
            <v>SKILLED NURSING CARE</v>
          </cell>
          <cell r="F127" t="str">
            <v>UR4</v>
          </cell>
          <cell r="H127">
            <v>0</v>
          </cell>
          <cell r="J127">
            <v>0</v>
          </cell>
          <cell r="L127">
            <v>0</v>
          </cell>
          <cell r="M127">
            <v>1</v>
          </cell>
          <cell r="N127">
            <v>0</v>
          </cell>
          <cell r="O127" t="str">
            <v>ECF1</v>
          </cell>
          <cell r="P127">
            <v>0</v>
          </cell>
          <cell r="R127">
            <v>0</v>
          </cell>
          <cell r="T127">
            <v>0</v>
          </cell>
          <cell r="AD127">
            <v>0</v>
          </cell>
          <cell r="AF127">
            <v>0</v>
          </cell>
          <cell r="AH127">
            <v>0</v>
          </cell>
          <cell r="AJ127">
            <v>0</v>
          </cell>
          <cell r="AL127">
            <v>0</v>
          </cell>
          <cell r="AN127">
            <v>0</v>
          </cell>
          <cell r="AP127">
            <v>0</v>
          </cell>
          <cell r="AR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B127">
            <v>0</v>
          </cell>
          <cell r="CD127">
            <v>0</v>
          </cell>
          <cell r="CG127" t="str">
            <v>ECF1</v>
          </cell>
          <cell r="CH127">
            <v>0</v>
          </cell>
          <cell r="CJ127">
            <v>0</v>
          </cell>
          <cell r="CL127">
            <v>0</v>
          </cell>
          <cell r="CN127">
            <v>0</v>
          </cell>
          <cell r="CO127" t="str">
            <v>ECF</v>
          </cell>
          <cell r="CP127">
            <v>0</v>
          </cell>
          <cell r="CR127">
            <v>0</v>
          </cell>
          <cell r="CT127">
            <v>0</v>
          </cell>
          <cell r="CV127">
            <v>0</v>
          </cell>
        </row>
        <row r="128">
          <cell r="B128" t="str">
            <v>ULB</v>
          </cell>
          <cell r="D128" t="str">
            <v>LAB NON-PATIENT</v>
          </cell>
          <cell r="F128" t="str">
            <v>UR5</v>
          </cell>
          <cell r="H128">
            <v>1831216.7467120574</v>
          </cell>
          <cell r="J128">
            <v>1222160.8968007369</v>
          </cell>
          <cell r="L128">
            <v>3053377.6435127943</v>
          </cell>
          <cell r="M128">
            <v>1</v>
          </cell>
          <cell r="N128">
            <v>26.711519786631506</v>
          </cell>
          <cell r="O128" t="str">
            <v>ULB</v>
          </cell>
          <cell r="P128">
            <v>1831.2</v>
          </cell>
          <cell r="R128">
            <v>1222.2</v>
          </cell>
          <cell r="T128">
            <v>3053.4</v>
          </cell>
          <cell r="AD128">
            <v>1831.2</v>
          </cell>
          <cell r="AF128">
            <v>1222.2</v>
          </cell>
          <cell r="AH128">
            <v>3053.4</v>
          </cell>
          <cell r="AJ128">
            <v>26.711519786631506</v>
          </cell>
          <cell r="AL128">
            <v>0</v>
          </cell>
          <cell r="AN128">
            <v>0</v>
          </cell>
          <cell r="AP128">
            <v>0</v>
          </cell>
          <cell r="AR128">
            <v>0</v>
          </cell>
          <cell r="AT128">
            <v>0</v>
          </cell>
          <cell r="AV128">
            <v>0</v>
          </cell>
          <cell r="AX128">
            <v>0</v>
          </cell>
          <cell r="AZ128">
            <v>0</v>
          </cell>
          <cell r="BB128">
            <v>1831.2</v>
          </cell>
          <cell r="BD128">
            <v>1222.2</v>
          </cell>
          <cell r="BF128">
            <v>3053.4</v>
          </cell>
          <cell r="BH128">
            <v>26.711519786631506</v>
          </cell>
          <cell r="BN128">
            <v>0</v>
          </cell>
          <cell r="BR128">
            <v>1831.2</v>
          </cell>
          <cell r="BT128">
            <v>1222.2</v>
          </cell>
          <cell r="BV128">
            <v>3053.4</v>
          </cell>
          <cell r="BX128">
            <v>26.711519786631506</v>
          </cell>
          <cell r="CB128">
            <v>9.4741199999999992</v>
          </cell>
          <cell r="CD128">
            <v>9.4741199999999992</v>
          </cell>
          <cell r="CG128" t="str">
            <v>ULB</v>
          </cell>
          <cell r="CH128">
            <v>127.59747522615247</v>
          </cell>
          <cell r="CJ128">
            <v>304.04719324633828</v>
          </cell>
          <cell r="CL128">
            <v>431.64466847249076</v>
          </cell>
          <cell r="CN128">
            <v>1.4064835934924826</v>
          </cell>
          <cell r="CO128" t="str">
            <v>ULB</v>
          </cell>
          <cell r="CP128">
            <v>1968.2715952261526</v>
          </cell>
          <cell r="CR128">
            <v>1526.2471932463384</v>
          </cell>
          <cell r="CT128">
            <v>3494.518788472491</v>
          </cell>
          <cell r="CV128">
            <v>28.118003380123987</v>
          </cell>
        </row>
        <row r="129">
          <cell r="B129" t="str">
            <v>UPB</v>
          </cell>
          <cell r="D129" t="str">
            <v>PHYSICIANS PART B SERVICES</v>
          </cell>
          <cell r="F129" t="str">
            <v>UR6</v>
          </cell>
          <cell r="H129">
            <v>9919464.8282712158</v>
          </cell>
          <cell r="J129">
            <v>7375505.9999999991</v>
          </cell>
          <cell r="L129">
            <v>17294970.828271214</v>
          </cell>
          <cell r="M129">
            <v>1</v>
          </cell>
          <cell r="N129">
            <v>33.615231201623502</v>
          </cell>
          <cell r="O129" t="str">
            <v>UPB</v>
          </cell>
          <cell r="P129">
            <v>9919.5</v>
          </cell>
          <cell r="R129">
            <v>7375.5</v>
          </cell>
          <cell r="T129">
            <v>17295</v>
          </cell>
          <cell r="X129">
            <v>0</v>
          </cell>
          <cell r="Z129">
            <v>0</v>
          </cell>
          <cell r="AD129">
            <v>9919.5</v>
          </cell>
          <cell r="AF129">
            <v>7375.5</v>
          </cell>
          <cell r="AH129">
            <v>17295</v>
          </cell>
          <cell r="AJ129">
            <v>33.615231201623502</v>
          </cell>
          <cell r="AL129">
            <v>0</v>
          </cell>
          <cell r="AN129">
            <v>0</v>
          </cell>
          <cell r="AP129">
            <v>0</v>
          </cell>
          <cell r="AR129">
            <v>0</v>
          </cell>
          <cell r="AT129">
            <v>0</v>
          </cell>
          <cell r="AV129">
            <v>0</v>
          </cell>
          <cell r="AX129">
            <v>0</v>
          </cell>
          <cell r="AZ129">
            <v>0</v>
          </cell>
          <cell r="BB129">
            <v>9919.5</v>
          </cell>
          <cell r="BD129">
            <v>7375.5</v>
          </cell>
          <cell r="BF129">
            <v>17295</v>
          </cell>
          <cell r="BH129">
            <v>33.615231201623502</v>
          </cell>
          <cell r="BN129">
            <v>0</v>
          </cell>
          <cell r="BR129">
            <v>9919.5</v>
          </cell>
          <cell r="BT129">
            <v>7375.5</v>
          </cell>
          <cell r="BV129">
            <v>17295</v>
          </cell>
          <cell r="BX129">
            <v>33.615231201623502</v>
          </cell>
          <cell r="CB129">
            <v>12.915139999999999</v>
          </cell>
          <cell r="CD129">
            <v>12.915139999999999</v>
          </cell>
          <cell r="CG129" t="str">
            <v>UPB</v>
          </cell>
          <cell r="CH129">
            <v>528.25780421869615</v>
          </cell>
          <cell r="CJ129">
            <v>1251.3219722892391</v>
          </cell>
          <cell r="CL129">
            <v>1779.5797765079351</v>
          </cell>
          <cell r="CN129">
            <v>4.7152994450136632</v>
          </cell>
          <cell r="CO129" t="str">
            <v>UPB</v>
          </cell>
          <cell r="CP129">
            <v>10460.672944218695</v>
          </cell>
          <cell r="CR129">
            <v>8626.8219722892391</v>
          </cell>
          <cell r="CT129">
            <v>19087.494916507934</v>
          </cell>
          <cell r="CV129">
            <v>38.330530646637165</v>
          </cell>
        </row>
        <row r="130">
          <cell r="B130" t="str">
            <v>CNA</v>
          </cell>
          <cell r="D130" t="str">
            <v>CERTIFIED NURSE ANESTHETIST</v>
          </cell>
          <cell r="F130" t="str">
            <v>UR7</v>
          </cell>
          <cell r="H130">
            <v>0</v>
          </cell>
          <cell r="J130">
            <v>0</v>
          </cell>
          <cell r="L130">
            <v>0</v>
          </cell>
          <cell r="M130">
            <v>1</v>
          </cell>
          <cell r="N130">
            <v>0</v>
          </cell>
          <cell r="O130" t="str">
            <v>CNA</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CNA</v>
          </cell>
          <cell r="CH130">
            <v>0</v>
          </cell>
          <cell r="CJ130">
            <v>0</v>
          </cell>
          <cell r="CL130">
            <v>0</v>
          </cell>
          <cell r="CN130">
            <v>0</v>
          </cell>
          <cell r="CO130" t="str">
            <v>UPB</v>
          </cell>
          <cell r="CP130">
            <v>0</v>
          </cell>
          <cell r="CR130">
            <v>0</v>
          </cell>
          <cell r="CT130">
            <v>0</v>
          </cell>
          <cell r="CV130">
            <v>0</v>
          </cell>
        </row>
        <row r="131">
          <cell r="B131" t="str">
            <v>PSS</v>
          </cell>
          <cell r="D131" t="str">
            <v>PHYSICIAN SUPPORT SERVICES</v>
          </cell>
          <cell r="F131" t="str">
            <v>UR8</v>
          </cell>
          <cell r="H131">
            <v>102793.8978333008</v>
          </cell>
          <cell r="J131">
            <v>0</v>
          </cell>
          <cell r="L131">
            <v>102793.8978333008</v>
          </cell>
          <cell r="M131">
            <v>1</v>
          </cell>
          <cell r="N131">
            <v>0.86612499999999992</v>
          </cell>
          <cell r="O131" t="str">
            <v>PSS</v>
          </cell>
          <cell r="P131">
            <v>102.8</v>
          </cell>
          <cell r="R131">
            <v>0</v>
          </cell>
          <cell r="T131">
            <v>102.8</v>
          </cell>
          <cell r="AD131">
            <v>102.8</v>
          </cell>
          <cell r="AF131">
            <v>0</v>
          </cell>
          <cell r="AH131">
            <v>102.8</v>
          </cell>
          <cell r="AJ131">
            <v>0.86612499999999992</v>
          </cell>
          <cell r="AL131">
            <v>0</v>
          </cell>
          <cell r="AN131">
            <v>0</v>
          </cell>
          <cell r="AP131">
            <v>0</v>
          </cell>
          <cell r="AR131">
            <v>0</v>
          </cell>
          <cell r="AT131">
            <v>0</v>
          </cell>
          <cell r="AV131">
            <v>0</v>
          </cell>
          <cell r="AX131">
            <v>0</v>
          </cell>
          <cell r="AZ131">
            <v>0</v>
          </cell>
          <cell r="BB131">
            <v>102.8</v>
          </cell>
          <cell r="BD131">
            <v>0</v>
          </cell>
          <cell r="BF131">
            <v>102.8</v>
          </cell>
          <cell r="BH131">
            <v>0.86612499999999992</v>
          </cell>
          <cell r="BN131">
            <v>0</v>
          </cell>
          <cell r="BR131">
            <v>102.8</v>
          </cell>
          <cell r="BT131">
            <v>0</v>
          </cell>
          <cell r="BV131">
            <v>102.8</v>
          </cell>
          <cell r="BX131">
            <v>0.86612499999999992</v>
          </cell>
          <cell r="CB131">
            <v>0.29182999999999998</v>
          </cell>
          <cell r="CD131">
            <v>0.29182999999999998</v>
          </cell>
          <cell r="CG131" t="str">
            <v>PSS</v>
          </cell>
          <cell r="CH131">
            <v>0</v>
          </cell>
          <cell r="CJ131">
            <v>0</v>
          </cell>
          <cell r="CL131">
            <v>0</v>
          </cell>
          <cell r="CN131">
            <v>0</v>
          </cell>
          <cell r="CO131" t="str">
            <v>UPB</v>
          </cell>
          <cell r="CP131">
            <v>103.09183</v>
          </cell>
          <cell r="CR131">
            <v>0</v>
          </cell>
          <cell r="CT131">
            <v>103.09183</v>
          </cell>
          <cell r="CV131">
            <v>0.86612499999999992</v>
          </cell>
        </row>
        <row r="132">
          <cell r="B132" t="str">
            <v>TBA2</v>
          </cell>
          <cell r="D132" t="str">
            <v>Lactation Center Program</v>
          </cell>
          <cell r="F132" t="str">
            <v>UR9</v>
          </cell>
          <cell r="H132">
            <v>158163.01300325175</v>
          </cell>
          <cell r="J132">
            <v>304.64999999999998</v>
          </cell>
          <cell r="L132">
            <v>158467.66300325174</v>
          </cell>
          <cell r="M132">
            <v>1</v>
          </cell>
          <cell r="N132">
            <v>1.5104567307692307</v>
          </cell>
          <cell r="O132" t="str">
            <v>TBA2</v>
          </cell>
          <cell r="P132">
            <v>158.19999999999999</v>
          </cell>
          <cell r="R132">
            <v>0.3</v>
          </cell>
          <cell r="T132">
            <v>158.5</v>
          </cell>
          <cell r="AD132">
            <v>158.19999999999999</v>
          </cell>
          <cell r="AF132">
            <v>0.3</v>
          </cell>
          <cell r="AH132">
            <v>158.5</v>
          </cell>
          <cell r="AJ132">
            <v>1.5104567307692307</v>
          </cell>
          <cell r="AL132">
            <v>0</v>
          </cell>
          <cell r="AN132">
            <v>0</v>
          </cell>
          <cell r="AP132">
            <v>0</v>
          </cell>
          <cell r="AR132">
            <v>0</v>
          </cell>
          <cell r="AT132">
            <v>0</v>
          </cell>
          <cell r="AV132">
            <v>0</v>
          </cell>
          <cell r="AX132">
            <v>0</v>
          </cell>
          <cell r="AZ132">
            <v>0</v>
          </cell>
          <cell r="BB132">
            <v>158.19999999999999</v>
          </cell>
          <cell r="BD132">
            <v>0.3</v>
          </cell>
          <cell r="BF132">
            <v>158.5</v>
          </cell>
          <cell r="BH132">
            <v>1.5104567307692307</v>
          </cell>
          <cell r="BN132">
            <v>0</v>
          </cell>
          <cell r="BR132">
            <v>158.19999999999999</v>
          </cell>
          <cell r="BT132">
            <v>0.3</v>
          </cell>
          <cell r="BV132">
            <v>158.5</v>
          </cell>
          <cell r="BX132">
            <v>1.5104567307692307</v>
          </cell>
          <cell r="CB132">
            <v>0.51910000000000001</v>
          </cell>
          <cell r="CD132">
            <v>0.51910000000000001</v>
          </cell>
          <cell r="CG132" t="str">
            <v>TBA2</v>
          </cell>
          <cell r="CH132">
            <v>4.1619272066854691</v>
          </cell>
          <cell r="CJ132">
            <v>19.401773259757061</v>
          </cell>
          <cell r="CL132">
            <v>23.56370046644253</v>
          </cell>
          <cell r="CN132">
            <v>3.0168527430938234E-2</v>
          </cell>
          <cell r="CO132" t="str">
            <v>UPB</v>
          </cell>
          <cell r="CP132">
            <v>162.88102720668547</v>
          </cell>
          <cell r="CR132">
            <v>19.701773259757061</v>
          </cell>
          <cell r="CT132">
            <v>182.58280046644254</v>
          </cell>
          <cell r="CV132">
            <v>1.5406252582001689</v>
          </cell>
        </row>
        <row r="133">
          <cell r="B133" t="str">
            <v>TBA3</v>
          </cell>
          <cell r="D133" t="str">
            <v>St Joseph Medical Center Foundation</v>
          </cell>
          <cell r="F133" t="str">
            <v>UR10</v>
          </cell>
          <cell r="H133">
            <v>175000</v>
          </cell>
          <cell r="J133">
            <v>447000</v>
          </cell>
          <cell r="L133">
            <v>622000</v>
          </cell>
          <cell r="M133">
            <v>1</v>
          </cell>
          <cell r="N133">
            <v>0</v>
          </cell>
          <cell r="O133" t="str">
            <v>TBA3</v>
          </cell>
          <cell r="P133">
            <v>175</v>
          </cell>
          <cell r="R133">
            <v>447</v>
          </cell>
          <cell r="T133">
            <v>622</v>
          </cell>
          <cell r="AD133">
            <v>175</v>
          </cell>
          <cell r="AF133">
            <v>447</v>
          </cell>
          <cell r="AH133">
            <v>622</v>
          </cell>
          <cell r="AJ133">
            <v>0</v>
          </cell>
          <cell r="AL133">
            <v>0</v>
          </cell>
          <cell r="AN133">
            <v>0</v>
          </cell>
          <cell r="AP133">
            <v>0</v>
          </cell>
          <cell r="AR133">
            <v>0</v>
          </cell>
          <cell r="AT133">
            <v>0</v>
          </cell>
          <cell r="AV133">
            <v>0</v>
          </cell>
          <cell r="AX133">
            <v>0</v>
          </cell>
          <cell r="AZ133">
            <v>0</v>
          </cell>
          <cell r="BB133">
            <v>175</v>
          </cell>
          <cell r="BD133">
            <v>447</v>
          </cell>
          <cell r="BF133">
            <v>622</v>
          </cell>
          <cell r="BH133">
            <v>0</v>
          </cell>
          <cell r="BN133">
            <v>0</v>
          </cell>
          <cell r="BR133">
            <v>175</v>
          </cell>
          <cell r="BT133">
            <v>447</v>
          </cell>
          <cell r="BV133">
            <v>622</v>
          </cell>
          <cell r="BX133">
            <v>0</v>
          </cell>
          <cell r="CB133">
            <v>0</v>
          </cell>
          <cell r="CD133">
            <v>0</v>
          </cell>
          <cell r="CG133" t="str">
            <v>TBA3</v>
          </cell>
          <cell r="CH133">
            <v>0</v>
          </cell>
          <cell r="CJ133">
            <v>0</v>
          </cell>
          <cell r="CL133">
            <v>0</v>
          </cell>
          <cell r="CN133">
            <v>0</v>
          </cell>
          <cell r="CO133" t="str">
            <v>UPB</v>
          </cell>
          <cell r="CP133">
            <v>175</v>
          </cell>
          <cell r="CR133">
            <v>447</v>
          </cell>
          <cell r="CT133">
            <v>622</v>
          </cell>
          <cell r="CV133">
            <v>0</v>
          </cell>
        </row>
      </sheetData>
      <sheetData sheetId="4">
        <row r="15">
          <cell r="B15" t="str">
            <v>DTY</v>
          </cell>
          <cell r="D15" t="str">
            <v>DIETARY</v>
          </cell>
          <cell r="F15" t="str">
            <v>C1</v>
          </cell>
          <cell r="H15">
            <v>0</v>
          </cell>
          <cell r="J15">
            <v>2201209.1002700003</v>
          </cell>
          <cell r="L15">
            <v>2201209.1002700003</v>
          </cell>
          <cell r="N15">
            <v>0</v>
          </cell>
          <cell r="O15" t="str">
            <v>DTY</v>
          </cell>
          <cell r="P15">
            <v>0</v>
          </cell>
          <cell r="R15">
            <v>2201.1999999999998</v>
          </cell>
          <cell r="T15">
            <v>2201.1999999999998</v>
          </cell>
          <cell r="X15">
            <v>0</v>
          </cell>
          <cell r="Z15">
            <v>0</v>
          </cell>
          <cell r="AD15">
            <v>0</v>
          </cell>
          <cell r="AF15">
            <v>2201.1999999999998</v>
          </cell>
          <cell r="AH15">
            <v>2201.1999999999998</v>
          </cell>
          <cell r="AJ15">
            <v>0</v>
          </cell>
          <cell r="AL15">
            <v>0</v>
          </cell>
          <cell r="AN15">
            <v>0</v>
          </cell>
          <cell r="AP15">
            <v>0</v>
          </cell>
          <cell r="AR15">
            <v>0</v>
          </cell>
          <cell r="AT15">
            <v>0</v>
          </cell>
          <cell r="AV15">
            <v>0</v>
          </cell>
          <cell r="AX15">
            <v>0</v>
          </cell>
          <cell r="AZ15">
            <v>0</v>
          </cell>
          <cell r="BB15">
            <v>0</v>
          </cell>
          <cell r="BD15">
            <v>2201.1999999999998</v>
          </cell>
          <cell r="BF15">
            <v>2201.1999999999998</v>
          </cell>
          <cell r="BH15">
            <v>0</v>
          </cell>
          <cell r="BN15">
            <v>0</v>
          </cell>
          <cell r="BR15">
            <v>0</v>
          </cell>
          <cell r="BT15">
            <v>2201.1999999999998</v>
          </cell>
          <cell r="BV15">
            <v>2201.1999999999998</v>
          </cell>
          <cell r="BX15">
            <v>0</v>
          </cell>
          <cell r="CB15">
            <v>0</v>
          </cell>
          <cell r="CD15">
            <v>0</v>
          </cell>
          <cell r="CG15" t="str">
            <v>DTY</v>
          </cell>
          <cell r="CH15">
            <v>0</v>
          </cell>
          <cell r="CJ15">
            <v>0</v>
          </cell>
          <cell r="CL15">
            <v>0</v>
          </cell>
          <cell r="CN15">
            <v>0</v>
          </cell>
          <cell r="CO15" t="str">
            <v>DTY</v>
          </cell>
          <cell r="CP15">
            <v>0</v>
          </cell>
          <cell r="CR15">
            <v>2201.1999999999998</v>
          </cell>
          <cell r="CT15">
            <v>2201.1999999999998</v>
          </cell>
          <cell r="CV15">
            <v>0</v>
          </cell>
        </row>
        <row r="16">
          <cell r="B16" t="str">
            <v>LL</v>
          </cell>
          <cell r="D16" t="str">
            <v>LAUNDRY &amp; LINEN</v>
          </cell>
          <cell r="F16" t="str">
            <v>C2</v>
          </cell>
          <cell r="H16">
            <v>73234.019626823399</v>
          </cell>
          <cell r="J16">
            <v>1153014.7600000005</v>
          </cell>
          <cell r="L16">
            <v>1226248.779626824</v>
          </cell>
          <cell r="N16">
            <v>2.218389423076923</v>
          </cell>
          <cell r="O16" t="str">
            <v>LL</v>
          </cell>
          <cell r="P16">
            <v>73.2</v>
          </cell>
          <cell r="R16">
            <v>1153</v>
          </cell>
          <cell r="T16">
            <v>1226.2</v>
          </cell>
          <cell r="X16">
            <v>0</v>
          </cell>
          <cell r="Z16">
            <v>0</v>
          </cell>
          <cell r="AD16">
            <v>73.2</v>
          </cell>
          <cell r="AF16">
            <v>1153</v>
          </cell>
          <cell r="AH16">
            <v>1226.2</v>
          </cell>
          <cell r="AJ16">
            <v>2.218389423076923</v>
          </cell>
          <cell r="AL16">
            <v>0</v>
          </cell>
          <cell r="AN16">
            <v>0</v>
          </cell>
          <cell r="AP16">
            <v>0</v>
          </cell>
          <cell r="AR16">
            <v>0</v>
          </cell>
          <cell r="AT16">
            <v>1.2889683394837617</v>
          </cell>
          <cell r="AV16">
            <v>23.538348933331292</v>
          </cell>
          <cell r="AX16">
            <v>24.827317272815055</v>
          </cell>
          <cell r="AZ16">
            <v>9.7112679076289416E-3</v>
          </cell>
          <cell r="BB16">
            <v>74.488968339483762</v>
          </cell>
          <cell r="BD16">
            <v>1176.5383489333312</v>
          </cell>
          <cell r="BF16">
            <v>1251.027317272815</v>
          </cell>
          <cell r="BH16">
            <v>2.2281006909845518</v>
          </cell>
          <cell r="BN16">
            <v>0</v>
          </cell>
          <cell r="BR16">
            <v>74.488968339483762</v>
          </cell>
          <cell r="BT16">
            <v>1176.5383489333312</v>
          </cell>
          <cell r="BV16">
            <v>1251.027317272815</v>
          </cell>
          <cell r="BX16">
            <v>2.2281006909845518</v>
          </cell>
          <cell r="CB16">
            <v>2.37643</v>
          </cell>
          <cell r="CD16">
            <v>2.37643</v>
          </cell>
          <cell r="CG16" t="str">
            <v>LL</v>
          </cell>
          <cell r="CH16">
            <v>-0.54807970093413816</v>
          </cell>
          <cell r="CJ16">
            <v>-8.6291041793640062</v>
          </cell>
          <cell r="CL16">
            <v>-9.1771838802981449</v>
          </cell>
          <cell r="CN16">
            <v>-1.6602314303530666E-2</v>
          </cell>
          <cell r="CO16" t="str">
            <v>LL</v>
          </cell>
          <cell r="CP16">
            <v>76.317318638549622</v>
          </cell>
          <cell r="CR16">
            <v>1167.9092447539672</v>
          </cell>
          <cell r="CT16">
            <v>1244.2265633925167</v>
          </cell>
          <cell r="CV16">
            <v>2.2114983766810212</v>
          </cell>
        </row>
        <row r="17">
          <cell r="B17" t="str">
            <v>SSS</v>
          </cell>
          <cell r="D17" t="str">
            <v>SOCIAL SERVICES</v>
          </cell>
          <cell r="F17" t="str">
            <v>C3</v>
          </cell>
          <cell r="H17">
            <v>179926.41762214981</v>
          </cell>
          <cell r="J17">
            <v>0</v>
          </cell>
          <cell r="L17">
            <v>179926.41762214981</v>
          </cell>
          <cell r="N17">
            <v>3.5681490384615384</v>
          </cell>
          <cell r="O17" t="str">
            <v>SSS</v>
          </cell>
          <cell r="P17">
            <v>179.9</v>
          </cell>
          <cell r="R17">
            <v>0</v>
          </cell>
          <cell r="T17">
            <v>179.9</v>
          </cell>
          <cell r="X17">
            <v>0</v>
          </cell>
          <cell r="Z17">
            <v>0</v>
          </cell>
          <cell r="AD17">
            <v>179.9</v>
          </cell>
          <cell r="AF17">
            <v>0</v>
          </cell>
          <cell r="AH17">
            <v>179.9</v>
          </cell>
          <cell r="AJ17">
            <v>3.5681490384615384</v>
          </cell>
          <cell r="AL17">
            <v>0</v>
          </cell>
          <cell r="AN17">
            <v>0</v>
          </cell>
          <cell r="AP17">
            <v>0</v>
          </cell>
          <cell r="AR17">
            <v>0</v>
          </cell>
          <cell r="AT17">
            <v>2.0732298366069477</v>
          </cell>
          <cell r="AV17">
            <v>37.860051188373305</v>
          </cell>
          <cell r="AX17">
            <v>39.933281024980253</v>
          </cell>
          <cell r="AZ17">
            <v>1.5620003812850431E-2</v>
          </cell>
          <cell r="BB17">
            <v>181.97322983660695</v>
          </cell>
          <cell r="BD17">
            <v>37.860051188373305</v>
          </cell>
          <cell r="BF17">
            <v>219.83328102498024</v>
          </cell>
          <cell r="BH17">
            <v>3.5837690422743886</v>
          </cell>
          <cell r="BN17">
            <v>0</v>
          </cell>
          <cell r="BR17">
            <v>181.97322983660695</v>
          </cell>
          <cell r="BT17">
            <v>37.860051188373305</v>
          </cell>
          <cell r="BV17">
            <v>219.83328102498024</v>
          </cell>
          <cell r="BX17">
            <v>3.5837690422743886</v>
          </cell>
          <cell r="CB17">
            <v>3.8510399999999998</v>
          </cell>
          <cell r="CD17">
            <v>3.8510399999999998</v>
          </cell>
          <cell r="CG17" t="str">
            <v>SSS</v>
          </cell>
          <cell r="CH17">
            <v>0</v>
          </cell>
          <cell r="CJ17">
            <v>0</v>
          </cell>
          <cell r="CL17">
            <v>0</v>
          </cell>
          <cell r="CN17">
            <v>0</v>
          </cell>
          <cell r="CO17" t="str">
            <v>SSS</v>
          </cell>
          <cell r="CP17">
            <v>185.82426983660696</v>
          </cell>
          <cell r="CR17">
            <v>37.860051188373305</v>
          </cell>
          <cell r="CT17">
            <v>223.68432102498025</v>
          </cell>
          <cell r="CV17">
            <v>3.5837690422743886</v>
          </cell>
        </row>
        <row r="18">
          <cell r="B18" t="str">
            <v>PUR</v>
          </cell>
          <cell r="D18" t="str">
            <v>PURCHASING &amp; STORES</v>
          </cell>
          <cell r="F18" t="str">
            <v>C4</v>
          </cell>
          <cell r="H18">
            <v>1121878.110068538</v>
          </cell>
          <cell r="J18">
            <v>1063265.0899999999</v>
          </cell>
          <cell r="L18">
            <v>2185143.2000685381</v>
          </cell>
          <cell r="N18">
            <v>19.05528846153846</v>
          </cell>
          <cell r="O18" t="str">
            <v>PUR</v>
          </cell>
          <cell r="P18">
            <v>1121.9000000000001</v>
          </cell>
          <cell r="R18">
            <v>1063.3</v>
          </cell>
          <cell r="T18">
            <v>2185.1999999999998</v>
          </cell>
          <cell r="X18">
            <v>0</v>
          </cell>
          <cell r="Z18">
            <v>0</v>
          </cell>
          <cell r="AD18">
            <v>1121.9000000000001</v>
          </cell>
          <cell r="AF18">
            <v>1063.3</v>
          </cell>
          <cell r="AH18">
            <v>2185.1999999999998</v>
          </cell>
          <cell r="AJ18">
            <v>19.05528846153846</v>
          </cell>
          <cell r="AL18">
            <v>0</v>
          </cell>
          <cell r="AN18">
            <v>0</v>
          </cell>
          <cell r="AP18">
            <v>0</v>
          </cell>
          <cell r="AR18">
            <v>0</v>
          </cell>
          <cell r="AT18">
            <v>11.071844857872653</v>
          </cell>
          <cell r="AV18">
            <v>202.18723735657707</v>
          </cell>
          <cell r="AX18">
            <v>213.25908221444973</v>
          </cell>
          <cell r="AZ18">
            <v>8.3416829066234627E-2</v>
          </cell>
          <cell r="BB18">
            <v>1132.9718448578728</v>
          </cell>
          <cell r="BD18">
            <v>1265.487237356577</v>
          </cell>
          <cell r="BF18">
            <v>2398.4590822144501</v>
          </cell>
          <cell r="BH18">
            <v>19.138705290604694</v>
          </cell>
          <cell r="BN18">
            <v>0</v>
          </cell>
          <cell r="BR18">
            <v>1132.9718448578728</v>
          </cell>
          <cell r="BT18">
            <v>1265.487237356577</v>
          </cell>
          <cell r="BV18">
            <v>2398.4590822144501</v>
          </cell>
          <cell r="BX18">
            <v>19.138705290604694</v>
          </cell>
          <cell r="CB18">
            <v>20.314630000000001</v>
          </cell>
          <cell r="CD18">
            <v>20.314630000000001</v>
          </cell>
          <cell r="CG18" t="str">
            <v>PUR</v>
          </cell>
          <cell r="CH18">
            <v>-13.774433101873228</v>
          </cell>
          <cell r="CJ18">
            <v>-13.054781727461879</v>
          </cell>
          <cell r="CL18">
            <v>-26.829214829335108</v>
          </cell>
          <cell r="CN18">
            <v>-0.23396106385775117</v>
          </cell>
          <cell r="CO18" t="str">
            <v>PUR</v>
          </cell>
          <cell r="CP18">
            <v>1139.5120417559997</v>
          </cell>
          <cell r="CR18">
            <v>1252.4324556291151</v>
          </cell>
          <cell r="CT18">
            <v>2391.944497385115</v>
          </cell>
          <cell r="CV18">
            <v>18.904744226746942</v>
          </cell>
        </row>
        <row r="19">
          <cell r="B19" t="str">
            <v>POP</v>
          </cell>
          <cell r="D19" t="str">
            <v>PLANT OPERATIONS</v>
          </cell>
          <cell r="F19" t="str">
            <v>C5</v>
          </cell>
          <cell r="H19">
            <v>3440727.5912054847</v>
          </cell>
          <cell r="J19">
            <v>8984783.0500000007</v>
          </cell>
          <cell r="L19">
            <v>12425510.641205486</v>
          </cell>
          <cell r="N19">
            <v>47.375480769230769</v>
          </cell>
          <cell r="O19" t="str">
            <v>POP</v>
          </cell>
          <cell r="P19">
            <v>3440.7</v>
          </cell>
          <cell r="R19">
            <v>8984.7999999999993</v>
          </cell>
          <cell r="T19">
            <v>12425.5</v>
          </cell>
          <cell r="X19">
            <v>0</v>
          </cell>
          <cell r="Z19">
            <v>0</v>
          </cell>
          <cell r="AD19">
            <v>3440.7</v>
          </cell>
          <cell r="AF19">
            <v>8984.7999999999993</v>
          </cell>
          <cell r="AH19">
            <v>12425.5</v>
          </cell>
          <cell r="AJ19">
            <v>47.375480769230769</v>
          </cell>
          <cell r="AL19">
            <v>0</v>
          </cell>
          <cell r="AN19">
            <v>0</v>
          </cell>
          <cell r="AP19">
            <v>0</v>
          </cell>
          <cell r="AR19">
            <v>0</v>
          </cell>
          <cell r="AT19">
            <v>27.526950022445543</v>
          </cell>
          <cell r="AV19">
            <v>502.68027138525196</v>
          </cell>
          <cell r="AX19">
            <v>530.20722140769749</v>
          </cell>
          <cell r="AZ19">
            <v>0.20739189486604834</v>
          </cell>
          <cell r="BB19">
            <v>3468.2269500224452</v>
          </cell>
          <cell r="BD19">
            <v>9487.4802713852514</v>
          </cell>
          <cell r="BF19">
            <v>12955.707221407696</v>
          </cell>
          <cell r="BH19">
            <v>47.582872664096818</v>
          </cell>
          <cell r="BN19">
            <v>0</v>
          </cell>
          <cell r="BR19">
            <v>3468.2269500224452</v>
          </cell>
          <cell r="BT19">
            <v>9487.4802713852514</v>
          </cell>
          <cell r="BV19">
            <v>12955.707221407696</v>
          </cell>
          <cell r="BX19">
            <v>47.582872664096818</v>
          </cell>
          <cell r="CB19">
            <v>49.958419999999997</v>
          </cell>
          <cell r="CD19">
            <v>49.958419999999997</v>
          </cell>
          <cell r="CG19" t="str">
            <v>POP</v>
          </cell>
          <cell r="CH19">
            <v>-79.286317638495262</v>
          </cell>
          <cell r="CJ19">
            <v>-207.04061682653693</v>
          </cell>
          <cell r="CL19">
            <v>-286.3269344650322</v>
          </cell>
          <cell r="CN19">
            <v>-1.0916956710396337</v>
          </cell>
          <cell r="CO19" t="str">
            <v>POP</v>
          </cell>
          <cell r="CP19">
            <v>3438.8990523839498</v>
          </cell>
          <cell r="CR19">
            <v>9280.4396545587151</v>
          </cell>
          <cell r="CT19">
            <v>12719.338706942664</v>
          </cell>
          <cell r="CV19">
            <v>46.491176993057188</v>
          </cell>
        </row>
        <row r="20">
          <cell r="B20" t="str">
            <v>HKP</v>
          </cell>
          <cell r="D20" t="str">
            <v>HOUSEKEEPING</v>
          </cell>
          <cell r="F20" t="str">
            <v>C6</v>
          </cell>
          <cell r="H20">
            <v>0</v>
          </cell>
          <cell r="J20">
            <v>4578317.57</v>
          </cell>
          <cell r="L20">
            <v>4578317.57</v>
          </cell>
          <cell r="N20">
            <v>0</v>
          </cell>
          <cell r="O20" t="str">
            <v>HKP</v>
          </cell>
          <cell r="P20">
            <v>0</v>
          </cell>
          <cell r="R20">
            <v>4578.3</v>
          </cell>
          <cell r="T20">
            <v>4578.3</v>
          </cell>
          <cell r="X20">
            <v>0</v>
          </cell>
          <cell r="Z20">
            <v>0</v>
          </cell>
          <cell r="AD20">
            <v>0</v>
          </cell>
          <cell r="AF20">
            <v>4578.3</v>
          </cell>
          <cell r="AH20">
            <v>4578.3</v>
          </cell>
          <cell r="AJ20">
            <v>0</v>
          </cell>
          <cell r="AL20">
            <v>0</v>
          </cell>
          <cell r="AN20">
            <v>0</v>
          </cell>
          <cell r="AP20">
            <v>0</v>
          </cell>
          <cell r="AR20">
            <v>0</v>
          </cell>
          <cell r="AT20">
            <v>0</v>
          </cell>
          <cell r="AV20">
            <v>0</v>
          </cell>
          <cell r="AX20">
            <v>0</v>
          </cell>
          <cell r="AZ20">
            <v>0</v>
          </cell>
          <cell r="BB20">
            <v>0</v>
          </cell>
          <cell r="BD20">
            <v>4578.3</v>
          </cell>
          <cell r="BF20">
            <v>4578.3</v>
          </cell>
          <cell r="BH20">
            <v>0</v>
          </cell>
          <cell r="BN20">
            <v>0</v>
          </cell>
          <cell r="BR20">
            <v>0</v>
          </cell>
          <cell r="BT20">
            <v>4578.3</v>
          </cell>
          <cell r="BV20">
            <v>4578.3</v>
          </cell>
          <cell r="BX20">
            <v>0</v>
          </cell>
          <cell r="CB20">
            <v>0</v>
          </cell>
          <cell r="CD20">
            <v>0</v>
          </cell>
          <cell r="CG20" t="str">
            <v>HKP</v>
          </cell>
          <cell r="CH20">
            <v>0</v>
          </cell>
          <cell r="CJ20">
            <v>-105.50034301836278</v>
          </cell>
          <cell r="CL20">
            <v>-105.50034301836278</v>
          </cell>
          <cell r="CN20">
            <v>0</v>
          </cell>
          <cell r="CO20" t="str">
            <v>HKP</v>
          </cell>
          <cell r="CP20">
            <v>0</v>
          </cell>
          <cell r="CR20">
            <v>4472.7996569816378</v>
          </cell>
          <cell r="CT20">
            <v>4472.7996569816378</v>
          </cell>
          <cell r="CV20">
            <v>0</v>
          </cell>
        </row>
        <row r="21">
          <cell r="B21" t="str">
            <v>CSS</v>
          </cell>
          <cell r="D21" t="str">
            <v>CENTRAL SVCS &amp; SUPPLY</v>
          </cell>
          <cell r="F21" t="str">
            <v>C7</v>
          </cell>
          <cell r="H21">
            <v>1339959.7625784292</v>
          </cell>
          <cell r="J21">
            <v>646039.49796472176</v>
          </cell>
          <cell r="L21">
            <v>1985999.2605431508</v>
          </cell>
          <cell r="N21">
            <v>19.986145052728745</v>
          </cell>
          <cell r="O21" t="str">
            <v>CSS</v>
          </cell>
          <cell r="P21">
            <v>1340</v>
          </cell>
          <cell r="R21">
            <v>646</v>
          </cell>
          <cell r="T21">
            <v>1986</v>
          </cell>
          <cell r="X21">
            <v>0</v>
          </cell>
          <cell r="Z21">
            <v>0</v>
          </cell>
          <cell r="AD21">
            <v>1340</v>
          </cell>
          <cell r="AF21">
            <v>646</v>
          </cell>
          <cell r="AH21">
            <v>1986</v>
          </cell>
          <cell r="AJ21">
            <v>19.986145052728745</v>
          </cell>
          <cell r="AL21">
            <v>0</v>
          </cell>
          <cell r="AN21">
            <v>0</v>
          </cell>
          <cell r="AP21">
            <v>0</v>
          </cell>
          <cell r="AR21">
            <v>0</v>
          </cell>
          <cell r="AT21">
            <v>11.612707820057111</v>
          </cell>
          <cell r="AV21">
            <v>212.06414491049867</v>
          </cell>
          <cell r="AX21">
            <v>223.67685273055577</v>
          </cell>
          <cell r="AZ21">
            <v>8.7491766336758023E-2</v>
          </cell>
          <cell r="BB21">
            <v>1351.612707820057</v>
          </cell>
          <cell r="BD21">
            <v>858.06414491049873</v>
          </cell>
          <cell r="BF21">
            <v>2209.6768527305558</v>
          </cell>
          <cell r="BH21">
            <v>20.073636819065502</v>
          </cell>
          <cell r="BN21">
            <v>0</v>
          </cell>
          <cell r="BR21">
            <v>1351.612707820057</v>
          </cell>
          <cell r="BT21">
            <v>858.06414491049873</v>
          </cell>
          <cell r="BV21">
            <v>2209.6768527305558</v>
          </cell>
          <cell r="BX21">
            <v>20.073636819065502</v>
          </cell>
          <cell r="CB21">
            <v>21.307009999999998</v>
          </cell>
          <cell r="CD21">
            <v>21.307009999999998</v>
          </cell>
          <cell r="CG21" t="str">
            <v>CSS</v>
          </cell>
          <cell r="CH21">
            <v>-16.452042288008379</v>
          </cell>
          <cell r="CJ21">
            <v>-7.9320808259100248</v>
          </cell>
          <cell r="CL21">
            <v>-24.384123113918402</v>
          </cell>
          <cell r="CN21">
            <v>-0.24539013242385854</v>
          </cell>
          <cell r="CO21" t="str">
            <v>CSS</v>
          </cell>
          <cell r="CP21">
            <v>1356.4676755320486</v>
          </cell>
          <cell r="CR21">
            <v>850.13206408458871</v>
          </cell>
          <cell r="CT21">
            <v>2206.5997396166372</v>
          </cell>
          <cell r="CV21">
            <v>19.828246686641645</v>
          </cell>
        </row>
        <row r="22">
          <cell r="B22" t="str">
            <v>PHM</v>
          </cell>
          <cell r="D22" t="str">
            <v>PHARMACY</v>
          </cell>
          <cell r="F22" t="str">
            <v>C8</v>
          </cell>
          <cell r="H22">
            <v>4225667.1858268818</v>
          </cell>
          <cell r="J22">
            <v>758591.35000000219</v>
          </cell>
          <cell r="L22">
            <v>4984258.5358268842</v>
          </cell>
          <cell r="N22">
            <v>35.348677884615384</v>
          </cell>
          <cell r="O22" t="str">
            <v>PHM</v>
          </cell>
          <cell r="P22">
            <v>4225.7</v>
          </cell>
          <cell r="R22">
            <v>758.6</v>
          </cell>
          <cell r="T22">
            <v>4984.3</v>
          </cell>
          <cell r="X22">
            <v>0</v>
          </cell>
          <cell r="Z22">
            <v>0</v>
          </cell>
          <cell r="AD22">
            <v>4225.7</v>
          </cell>
          <cell r="AF22">
            <v>758.6</v>
          </cell>
          <cell r="AH22">
            <v>4984.3</v>
          </cell>
          <cell r="AJ22">
            <v>35.348677884615384</v>
          </cell>
          <cell r="AL22">
            <v>0</v>
          </cell>
          <cell r="AN22">
            <v>0</v>
          </cell>
          <cell r="AP22">
            <v>0</v>
          </cell>
          <cell r="AR22">
            <v>0</v>
          </cell>
          <cell r="AT22">
            <v>20.538921688818</v>
          </cell>
          <cell r="AV22">
            <v>375.06918565539723</v>
          </cell>
          <cell r="AX22">
            <v>395.60810734421523</v>
          </cell>
          <cell r="AZ22">
            <v>0.15474311117199868</v>
          </cell>
          <cell r="BB22">
            <v>4246.2389216888178</v>
          </cell>
          <cell r="BD22">
            <v>1133.6691856553973</v>
          </cell>
          <cell r="BF22">
            <v>5379.9081073442148</v>
          </cell>
          <cell r="BH22">
            <v>35.50342099578738</v>
          </cell>
          <cell r="BN22">
            <v>0</v>
          </cell>
          <cell r="BR22">
            <v>4246.2389216888178</v>
          </cell>
          <cell r="BT22">
            <v>1133.6691856553973</v>
          </cell>
          <cell r="BV22">
            <v>5379.9081073442148</v>
          </cell>
          <cell r="BX22">
            <v>35.50342099578738</v>
          </cell>
          <cell r="CB22">
            <v>38.151220000000002</v>
          </cell>
          <cell r="CD22">
            <v>38.151220000000002</v>
          </cell>
          <cell r="CG22" t="str">
            <v>PHM</v>
          </cell>
          <cell r="CH22">
            <v>0</v>
          </cell>
          <cell r="CJ22">
            <v>0</v>
          </cell>
          <cell r="CL22">
            <v>0</v>
          </cell>
          <cell r="CN22">
            <v>0</v>
          </cell>
          <cell r="CO22" t="str">
            <v>PHM</v>
          </cell>
          <cell r="CP22">
            <v>4284.3901416888175</v>
          </cell>
          <cell r="CR22">
            <v>1133.6691856553973</v>
          </cell>
          <cell r="CT22">
            <v>5418.0593273442146</v>
          </cell>
          <cell r="CV22">
            <v>35.50342099578738</v>
          </cell>
        </row>
        <row r="23">
          <cell r="B23" t="str">
            <v>FIS</v>
          </cell>
          <cell r="D23" t="str">
            <v>GENERAL ACCOUNTING</v>
          </cell>
          <cell r="F23" t="str">
            <v>C9</v>
          </cell>
          <cell r="H23">
            <v>0</v>
          </cell>
          <cell r="J23">
            <v>3252093.3400000003</v>
          </cell>
          <cell r="L23">
            <v>3252093.3400000003</v>
          </cell>
          <cell r="N23">
            <v>0</v>
          </cell>
          <cell r="O23" t="str">
            <v>FIS</v>
          </cell>
          <cell r="P23">
            <v>0</v>
          </cell>
          <cell r="R23">
            <v>3252.1</v>
          </cell>
          <cell r="T23">
            <v>3252.1</v>
          </cell>
          <cell r="X23">
            <v>0</v>
          </cell>
          <cell r="Z23">
            <v>0</v>
          </cell>
          <cell r="AD23">
            <v>0</v>
          </cell>
          <cell r="AF23">
            <v>3252.1</v>
          </cell>
          <cell r="AH23">
            <v>3252.1</v>
          </cell>
          <cell r="AJ23">
            <v>0</v>
          </cell>
          <cell r="AL23">
            <v>0</v>
          </cell>
          <cell r="AN23">
            <v>0</v>
          </cell>
          <cell r="AP23">
            <v>0</v>
          </cell>
          <cell r="AR23">
            <v>0</v>
          </cell>
          <cell r="AT23">
            <v>0</v>
          </cell>
          <cell r="AV23">
            <v>0</v>
          </cell>
          <cell r="AX23">
            <v>0</v>
          </cell>
          <cell r="AZ23">
            <v>0</v>
          </cell>
          <cell r="BB23">
            <v>0</v>
          </cell>
          <cell r="BD23">
            <v>3252.1</v>
          </cell>
          <cell r="BF23">
            <v>3252.1</v>
          </cell>
          <cell r="BH23">
            <v>0</v>
          </cell>
          <cell r="BN23">
            <v>0</v>
          </cell>
          <cell r="BR23">
            <v>0</v>
          </cell>
          <cell r="BT23">
            <v>3252.1</v>
          </cell>
          <cell r="BV23">
            <v>3252.1</v>
          </cell>
          <cell r="BX23">
            <v>0</v>
          </cell>
          <cell r="CB23">
            <v>0</v>
          </cell>
          <cell r="CD23">
            <v>0</v>
          </cell>
          <cell r="CG23" t="str">
            <v>FIS</v>
          </cell>
          <cell r="CH23">
            <v>0</v>
          </cell>
          <cell r="CJ23">
            <v>-191.34004914919112</v>
          </cell>
          <cell r="CL23">
            <v>-191.34004914919112</v>
          </cell>
          <cell r="CN23">
            <v>0</v>
          </cell>
          <cell r="CO23" t="str">
            <v>FIS</v>
          </cell>
          <cell r="CP23">
            <v>0</v>
          </cell>
          <cell r="CR23">
            <v>3060.7599508508088</v>
          </cell>
          <cell r="CT23">
            <v>3060.7599508508088</v>
          </cell>
          <cell r="CV23">
            <v>0</v>
          </cell>
        </row>
        <row r="24">
          <cell r="B24" t="str">
            <v>PAC</v>
          </cell>
          <cell r="D24" t="str">
            <v>PATIENT ACCOUNTS</v>
          </cell>
          <cell r="F24" t="str">
            <v>C10</v>
          </cell>
          <cell r="H24">
            <v>1873929.687477737</v>
          </cell>
          <cell r="J24">
            <v>-25796.236345096921</v>
          </cell>
          <cell r="L24">
            <v>1848133.45113264</v>
          </cell>
          <cell r="N24">
            <v>40.132343482644323</v>
          </cell>
          <cell r="O24" t="str">
            <v>PAC</v>
          </cell>
          <cell r="P24">
            <v>1873.9</v>
          </cell>
          <cell r="R24">
            <v>-25.8</v>
          </cell>
          <cell r="T24">
            <v>1848.1000000000001</v>
          </cell>
          <cell r="X24">
            <v>0</v>
          </cell>
          <cell r="Z24">
            <v>0</v>
          </cell>
          <cell r="AD24">
            <v>1873.9</v>
          </cell>
          <cell r="AF24">
            <v>-25.8</v>
          </cell>
          <cell r="AH24">
            <v>1848.1000000000001</v>
          </cell>
          <cell r="AJ24">
            <v>40.132343482644323</v>
          </cell>
          <cell r="AL24">
            <v>0</v>
          </cell>
          <cell r="AN24">
            <v>0</v>
          </cell>
          <cell r="AP24">
            <v>0</v>
          </cell>
          <cell r="AR24">
            <v>0</v>
          </cell>
          <cell r="AT24">
            <v>23.318412718839532</v>
          </cell>
          <cell r="AV24">
            <v>425.82654541173866</v>
          </cell>
          <cell r="AX24">
            <v>449.14495813057817</v>
          </cell>
          <cell r="AZ24">
            <v>0.1756841856829531</v>
          </cell>
          <cell r="BB24">
            <v>1897.2184127188395</v>
          </cell>
          <cell r="BD24">
            <v>400.02654541173865</v>
          </cell>
          <cell r="BF24">
            <v>2297.2449581305782</v>
          </cell>
          <cell r="BH24">
            <v>40.308027668327277</v>
          </cell>
          <cell r="BN24">
            <v>0</v>
          </cell>
          <cell r="BR24">
            <v>1897.2184127188395</v>
          </cell>
          <cell r="BT24">
            <v>400.02654541173865</v>
          </cell>
          <cell r="BV24">
            <v>2297.2449581305782</v>
          </cell>
          <cell r="BX24">
            <v>40.308027668327277</v>
          </cell>
          <cell r="CB24">
            <v>42.65793</v>
          </cell>
          <cell r="CD24">
            <v>42.65793</v>
          </cell>
          <cell r="CG24" t="str">
            <v>PAC</v>
          </cell>
          <cell r="CH24">
            <v>-28.514407700141689</v>
          </cell>
          <cell r="CJ24">
            <v>0.39252507988352436</v>
          </cell>
          <cell r="CL24">
            <v>-28.121882620258166</v>
          </cell>
          <cell r="CN24">
            <v>-0.61066859214259595</v>
          </cell>
          <cell r="CO24" t="str">
            <v>PAC</v>
          </cell>
          <cell r="CP24">
            <v>1911.361935018698</v>
          </cell>
          <cell r="CR24">
            <v>400.41907049162216</v>
          </cell>
          <cell r="CT24">
            <v>2311.78100551032</v>
          </cell>
          <cell r="CV24">
            <v>39.697359076184682</v>
          </cell>
        </row>
        <row r="25">
          <cell r="B25" t="str">
            <v>MGT</v>
          </cell>
          <cell r="D25" t="str">
            <v>HOSPITAL ADMIN</v>
          </cell>
          <cell r="F25" t="str">
            <v>C11</v>
          </cell>
          <cell r="H25">
            <v>7687191.0423852671</v>
          </cell>
          <cell r="J25">
            <v>14578219.949062644</v>
          </cell>
          <cell r="L25">
            <v>22265410.991447911</v>
          </cell>
          <cell r="N25">
            <v>38.190497001621715</v>
          </cell>
          <cell r="O25" t="str">
            <v>MGT</v>
          </cell>
          <cell r="P25">
            <v>7687.2</v>
          </cell>
          <cell r="R25">
            <v>14578.2</v>
          </cell>
          <cell r="T25">
            <v>22265.4</v>
          </cell>
          <cell r="X25">
            <v>0</v>
          </cell>
          <cell r="Z25">
            <v>0</v>
          </cell>
          <cell r="AD25">
            <v>7687.2</v>
          </cell>
          <cell r="AF25">
            <v>14578.2</v>
          </cell>
          <cell r="AH25">
            <v>22265.4</v>
          </cell>
          <cell r="AJ25">
            <v>38.190497001621715</v>
          </cell>
          <cell r="AL25">
            <v>0</v>
          </cell>
          <cell r="AN25">
            <v>0</v>
          </cell>
          <cell r="AP25">
            <v>0</v>
          </cell>
          <cell r="AR25">
            <v>0</v>
          </cell>
          <cell r="AT25">
            <v>22.190126310628823</v>
          </cell>
          <cell r="AV25">
            <v>405.22247131645452</v>
          </cell>
          <cell r="AX25">
            <v>427.41259762708336</v>
          </cell>
          <cell r="AZ25">
            <v>0.16718351793881053</v>
          </cell>
          <cell r="BB25">
            <v>7709.3901263106291</v>
          </cell>
          <cell r="BD25">
            <v>14983.422471316455</v>
          </cell>
          <cell r="BF25">
            <v>22692.812597627082</v>
          </cell>
          <cell r="BH25">
            <v>38.357680519560525</v>
          </cell>
          <cell r="BN25">
            <v>0</v>
          </cell>
          <cell r="BR25">
            <v>7709.3901263106291</v>
          </cell>
          <cell r="BT25">
            <v>14983.422471316455</v>
          </cell>
          <cell r="BV25">
            <v>22692.812597627082</v>
          </cell>
          <cell r="BX25">
            <v>38.357680519560525</v>
          </cell>
          <cell r="CB25">
            <v>38.803789999999999</v>
          </cell>
          <cell r="CD25">
            <v>38.803789999999999</v>
          </cell>
          <cell r="CG25" t="str">
            <v>MGT</v>
          </cell>
          <cell r="CH25">
            <v>-452.28330127487004</v>
          </cell>
          <cell r="CJ25">
            <v>-857.72363518980819</v>
          </cell>
          <cell r="CL25">
            <v>-1310.0069364646783</v>
          </cell>
          <cell r="CN25">
            <v>-2.2469747357627607</v>
          </cell>
          <cell r="CO25" t="str">
            <v>MGT</v>
          </cell>
          <cell r="CP25">
            <v>7295.9106150357593</v>
          </cell>
          <cell r="CR25">
            <v>14125.698836126647</v>
          </cell>
          <cell r="CT25">
            <v>21421.609451162407</v>
          </cell>
          <cell r="CV25">
            <v>36.110705783797762</v>
          </cell>
        </row>
        <row r="26">
          <cell r="B26" t="str">
            <v>MRD</v>
          </cell>
          <cell r="D26" t="str">
            <v>MEDICAL RECORDS</v>
          </cell>
          <cell r="F26" t="str">
            <v>C12</v>
          </cell>
          <cell r="H26">
            <v>2090921.0316197299</v>
          </cell>
          <cell r="J26">
            <v>1685253.22</v>
          </cell>
          <cell r="L26">
            <v>3776174.2516197301</v>
          </cell>
          <cell r="N26">
            <v>29.526322115384616</v>
          </cell>
          <cell r="O26" t="str">
            <v>MRD</v>
          </cell>
          <cell r="P26">
            <v>2090.9</v>
          </cell>
          <cell r="R26">
            <v>1685.3</v>
          </cell>
          <cell r="T26">
            <v>3776.2</v>
          </cell>
          <cell r="X26">
            <v>0</v>
          </cell>
          <cell r="Z26">
            <v>0</v>
          </cell>
          <cell r="AD26">
            <v>2090.9</v>
          </cell>
          <cell r="AF26">
            <v>1685.3</v>
          </cell>
          <cell r="AH26">
            <v>3776.2</v>
          </cell>
          <cell r="AJ26">
            <v>29.526322115384616</v>
          </cell>
          <cell r="AL26">
            <v>0</v>
          </cell>
          <cell r="AN26">
            <v>0</v>
          </cell>
          <cell r="AP26">
            <v>0</v>
          </cell>
          <cell r="AR26">
            <v>0</v>
          </cell>
          <cell r="AT26">
            <v>17.155912299357503</v>
          </cell>
          <cell r="AV26">
            <v>313.29074392443152</v>
          </cell>
          <cell r="AX26">
            <v>330.44665622378903</v>
          </cell>
          <cell r="AZ26">
            <v>0.12925504485670578</v>
          </cell>
          <cell r="BB26">
            <v>2108.0559122993577</v>
          </cell>
          <cell r="BD26">
            <v>1998.5907439244315</v>
          </cell>
          <cell r="BF26">
            <v>4106.6466562237893</v>
          </cell>
          <cell r="BH26">
            <v>29.655577160241322</v>
          </cell>
          <cell r="BN26">
            <v>0</v>
          </cell>
          <cell r="BR26">
            <v>2108.0559122993577</v>
          </cell>
          <cell r="BT26">
            <v>1998.5907439244315</v>
          </cell>
          <cell r="BV26">
            <v>4106.6466562237893</v>
          </cell>
          <cell r="BX26">
            <v>29.655577160241322</v>
          </cell>
          <cell r="CB26">
            <v>31.867249999999999</v>
          </cell>
          <cell r="CD26">
            <v>31.867249999999999</v>
          </cell>
          <cell r="CG26" t="str">
            <v>MRD</v>
          </cell>
          <cell r="CH26">
            <v>0</v>
          </cell>
          <cell r="CJ26">
            <v>0</v>
          </cell>
          <cell r="CL26">
            <v>0</v>
          </cell>
          <cell r="CN26">
            <v>0</v>
          </cell>
          <cell r="CO26" t="str">
            <v>MRD</v>
          </cell>
          <cell r="CP26">
            <v>2139.9231622993575</v>
          </cell>
          <cell r="CR26">
            <v>1998.5907439244315</v>
          </cell>
          <cell r="CT26">
            <v>4138.5139062237886</v>
          </cell>
          <cell r="CV26">
            <v>29.655577160241322</v>
          </cell>
        </row>
        <row r="27">
          <cell r="B27" t="str">
            <v>MSA</v>
          </cell>
          <cell r="D27" t="str">
            <v>MEDICAL STAFF ADMIN</v>
          </cell>
          <cell r="F27" t="str">
            <v>C13</v>
          </cell>
          <cell r="H27">
            <v>937182.89147029386</v>
          </cell>
          <cell r="J27">
            <v>404498.8</v>
          </cell>
          <cell r="L27">
            <v>1341681.6914702938</v>
          </cell>
          <cell r="N27">
            <v>9.3454326923076927</v>
          </cell>
          <cell r="O27" t="str">
            <v>MSA</v>
          </cell>
          <cell r="P27">
            <v>937.2</v>
          </cell>
          <cell r="R27">
            <v>404.5</v>
          </cell>
          <cell r="T27">
            <v>1341.7</v>
          </cell>
          <cell r="X27">
            <v>0</v>
          </cell>
          <cell r="Z27">
            <v>0</v>
          </cell>
          <cell r="AD27">
            <v>937.2</v>
          </cell>
          <cell r="AF27">
            <v>404.5</v>
          </cell>
          <cell r="AH27">
            <v>1341.7</v>
          </cell>
          <cell r="AJ27">
            <v>9.3454326923076927</v>
          </cell>
          <cell r="AL27">
            <v>0</v>
          </cell>
          <cell r="AN27">
            <v>0</v>
          </cell>
          <cell r="AP27">
            <v>0</v>
          </cell>
          <cell r="AR27">
            <v>0</v>
          </cell>
          <cell r="AT27">
            <v>5.4300506186390214</v>
          </cell>
          <cell r="AV27">
            <v>99.16025263922856</v>
          </cell>
          <cell r="AX27">
            <v>104.59030325786757</v>
          </cell>
          <cell r="AZ27">
            <v>4.0910761493730338E-2</v>
          </cell>
          <cell r="BB27">
            <v>942.63005061863907</v>
          </cell>
          <cell r="BD27">
            <v>503.66025263922859</v>
          </cell>
          <cell r="BF27">
            <v>1446.2903032578677</v>
          </cell>
          <cell r="BH27">
            <v>9.3863434538014232</v>
          </cell>
          <cell r="BJ27">
            <v>0</v>
          </cell>
          <cell r="BN27">
            <v>0</v>
          </cell>
          <cell r="BP27">
            <v>2.0566958907798036</v>
          </cell>
          <cell r="BR27">
            <v>942.63005061863907</v>
          </cell>
          <cell r="BT27">
            <v>503.66025263922859</v>
          </cell>
          <cell r="BV27">
            <v>1446.2903032578677</v>
          </cell>
          <cell r="BX27">
            <v>11.443039344581226</v>
          </cell>
          <cell r="CB27">
            <v>11.73522</v>
          </cell>
          <cell r="CD27">
            <v>11.73522</v>
          </cell>
          <cell r="CG27" t="str">
            <v>MSA</v>
          </cell>
          <cell r="CH27">
            <v>-52.375288644118413</v>
          </cell>
          <cell r="CJ27">
            <v>-22.605770548118308</v>
          </cell>
          <cell r="CL27">
            <v>-74.981059192236728</v>
          </cell>
          <cell r="CN27">
            <v>-0.52227771037934156</v>
          </cell>
          <cell r="CO27" t="str">
            <v>MSA</v>
          </cell>
          <cell r="CP27">
            <v>901.98998197452067</v>
          </cell>
          <cell r="CR27">
            <v>481.05448209111029</v>
          </cell>
          <cell r="CT27">
            <v>1383.044464065631</v>
          </cell>
          <cell r="CV27">
            <v>10.920761634201885</v>
          </cell>
        </row>
        <row r="28">
          <cell r="B28" t="str">
            <v>NAD</v>
          </cell>
          <cell r="D28" t="str">
            <v>NURSING ADMIN</v>
          </cell>
          <cell r="F28" t="str">
            <v>C14</v>
          </cell>
          <cell r="H28">
            <v>3340731.4468085533</v>
          </cell>
          <cell r="J28">
            <v>214552.55</v>
          </cell>
          <cell r="L28">
            <v>3555283.9968085531</v>
          </cell>
          <cell r="N28">
            <v>27.013341346153847</v>
          </cell>
          <cell r="O28" t="str">
            <v>NAD</v>
          </cell>
          <cell r="P28">
            <v>3340.7</v>
          </cell>
          <cell r="R28">
            <v>214.6</v>
          </cell>
          <cell r="T28">
            <v>3555.2999999999997</v>
          </cell>
          <cell r="X28">
            <v>0</v>
          </cell>
          <cell r="Z28">
            <v>0</v>
          </cell>
          <cell r="AD28">
            <v>3340.7</v>
          </cell>
          <cell r="AF28">
            <v>214.6</v>
          </cell>
          <cell r="AH28">
            <v>3555.2999999999997</v>
          </cell>
          <cell r="AJ28">
            <v>27.013341346153847</v>
          </cell>
          <cell r="AL28">
            <v>0</v>
          </cell>
          <cell r="AN28">
            <v>0</v>
          </cell>
          <cell r="AP28">
            <v>0</v>
          </cell>
          <cell r="AR28">
            <v>0</v>
          </cell>
          <cell r="AT28">
            <v>15.695775221721565</v>
          </cell>
          <cell r="AV28">
            <v>286.62661652029811</v>
          </cell>
          <cell r="AX28">
            <v>302.3223917420197</v>
          </cell>
          <cell r="AZ28">
            <v>0.11825416771455342</v>
          </cell>
          <cell r="BB28">
            <v>3356.3957752217216</v>
          </cell>
          <cell r="BD28">
            <v>501.22661652029808</v>
          </cell>
          <cell r="BF28">
            <v>3857.6223917420198</v>
          </cell>
          <cell r="BH28">
            <v>27.131595513868401</v>
          </cell>
          <cell r="BN28">
            <v>0</v>
          </cell>
          <cell r="BR28">
            <v>3356.3957752217216</v>
          </cell>
          <cell r="BT28">
            <v>501.22661652029808</v>
          </cell>
          <cell r="BV28">
            <v>3857.6223917420198</v>
          </cell>
          <cell r="BX28">
            <v>27.131595513868401</v>
          </cell>
          <cell r="CB28">
            <v>29.15503</v>
          </cell>
          <cell r="CD28">
            <v>29.15503</v>
          </cell>
          <cell r="CG28" t="str">
            <v>NAD</v>
          </cell>
          <cell r="CH28">
            <v>0</v>
          </cell>
          <cell r="CJ28">
            <v>0</v>
          </cell>
          <cell r="CL28">
            <v>0</v>
          </cell>
          <cell r="CN28">
            <v>0</v>
          </cell>
          <cell r="CO28" t="str">
            <v>NAD</v>
          </cell>
          <cell r="CP28">
            <v>3385.5508052217215</v>
          </cell>
          <cell r="CR28">
            <v>501.22661652029808</v>
          </cell>
          <cell r="CT28">
            <v>3886.7774217420197</v>
          </cell>
          <cell r="CV28">
            <v>27.131595513868401</v>
          </cell>
        </row>
        <row r="29">
          <cell r="B29" t="str">
            <v>OAO</v>
          </cell>
          <cell r="D29" t="str">
            <v>ORGAN ACQUISITION OVERHEAD</v>
          </cell>
          <cell r="F29" t="str">
            <v>C15</v>
          </cell>
          <cell r="H29">
            <v>0</v>
          </cell>
          <cell r="J29">
            <v>0</v>
          </cell>
          <cell r="L29">
            <v>0</v>
          </cell>
          <cell r="N29">
            <v>0</v>
          </cell>
          <cell r="O29" t="str">
            <v>OAO</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N29">
            <v>0</v>
          </cell>
          <cell r="BR29">
            <v>0</v>
          </cell>
          <cell r="BT29">
            <v>0</v>
          </cell>
          <cell r="BV29">
            <v>0</v>
          </cell>
          <cell r="BX29">
            <v>0</v>
          </cell>
          <cell r="CB29">
            <v>0</v>
          </cell>
          <cell r="CD29">
            <v>0</v>
          </cell>
          <cell r="CG29" t="str">
            <v>OAO</v>
          </cell>
          <cell r="CH29">
            <v>0</v>
          </cell>
          <cell r="CJ29">
            <v>0</v>
          </cell>
          <cell r="CL29">
            <v>0</v>
          </cell>
          <cell r="CN29">
            <v>0</v>
          </cell>
          <cell r="CO29" t="str">
            <v>NAD</v>
          </cell>
          <cell r="CP29">
            <v>0</v>
          </cell>
          <cell r="CR29">
            <v>0</v>
          </cell>
          <cell r="CT29">
            <v>0</v>
          </cell>
          <cell r="CV29">
            <v>0</v>
          </cell>
        </row>
        <row r="30">
          <cell r="B30" t="str">
            <v>MSG</v>
          </cell>
          <cell r="D30" t="str">
            <v>MED/SURG ACUTE</v>
          </cell>
          <cell r="F30" t="str">
            <v>D1</v>
          </cell>
          <cell r="H30">
            <v>20936016.855671067</v>
          </cell>
          <cell r="J30">
            <v>1882035.2623268326</v>
          </cell>
          <cell r="L30">
            <v>22818052.1179979</v>
          </cell>
          <cell r="N30">
            <v>248.44441415368107</v>
          </cell>
          <cell r="O30" t="str">
            <v>MSG</v>
          </cell>
          <cell r="P30">
            <v>20936</v>
          </cell>
          <cell r="R30">
            <v>1882</v>
          </cell>
          <cell r="T30">
            <v>22818</v>
          </cell>
          <cell r="AD30">
            <v>20936</v>
          </cell>
          <cell r="AF30">
            <v>1882</v>
          </cell>
          <cell r="AH30">
            <v>22818</v>
          </cell>
          <cell r="AJ30">
            <v>248.44441415368107</v>
          </cell>
          <cell r="AL30">
            <v>0</v>
          </cell>
          <cell r="AN30">
            <v>0</v>
          </cell>
          <cell r="AP30">
            <v>0</v>
          </cell>
          <cell r="AR30">
            <v>0</v>
          </cell>
          <cell r="AT30">
            <v>144.35562153082893</v>
          </cell>
          <cell r="AV30">
            <v>2636.1337869954482</v>
          </cell>
          <cell r="AX30">
            <v>2780.4894085262772</v>
          </cell>
          <cell r="AZ30">
            <v>1.0875954604281646</v>
          </cell>
          <cell r="BB30">
            <v>21080.355621530827</v>
          </cell>
          <cell r="BD30">
            <v>4518.1337869954477</v>
          </cell>
          <cell r="BF30">
            <v>25598.489408526275</v>
          </cell>
          <cell r="BH30">
            <v>249.53200961410923</v>
          </cell>
          <cell r="BJ30">
            <v>661.90953662463039</v>
          </cell>
          <cell r="BN30">
            <v>661.90953662463039</v>
          </cell>
          <cell r="BP30">
            <v>3.1741070825058477</v>
          </cell>
          <cell r="BR30">
            <v>21742.265158155456</v>
          </cell>
          <cell r="BT30">
            <v>4518.1337869954477</v>
          </cell>
          <cell r="BV30">
            <v>26260.398945150904</v>
          </cell>
          <cell r="BX30">
            <v>252.70611669661508</v>
          </cell>
          <cell r="CB30">
            <v>271.55259000000001</v>
          </cell>
          <cell r="CD30">
            <v>271.55259000000001</v>
          </cell>
          <cell r="CG30" t="str">
            <v>MSG</v>
          </cell>
          <cell r="CO30" t="str">
            <v>MSG</v>
          </cell>
          <cell r="CP30">
            <v>22013.817748155456</v>
          </cell>
          <cell r="CR30">
            <v>4518.1337869954477</v>
          </cell>
          <cell r="CT30">
            <v>26531.951535150904</v>
          </cell>
          <cell r="CV30">
            <v>252.70611669661508</v>
          </cell>
          <cell r="DJ30">
            <v>21348.497383924201</v>
          </cell>
          <cell r="DL30">
            <v>665.32036423125533</v>
          </cell>
        </row>
        <row r="31">
          <cell r="B31" t="str">
            <v>PED</v>
          </cell>
          <cell r="D31" t="str">
            <v>PEDIATRIC ACUTE</v>
          </cell>
          <cell r="F31" t="str">
            <v>D2</v>
          </cell>
          <cell r="H31">
            <v>0</v>
          </cell>
          <cell r="J31">
            <v>0</v>
          </cell>
          <cell r="L31">
            <v>0</v>
          </cell>
          <cell r="N31">
            <v>0</v>
          </cell>
          <cell r="O31" t="str">
            <v>PED</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PED</v>
          </cell>
          <cell r="CO31" t="str">
            <v>PED</v>
          </cell>
          <cell r="CP31">
            <v>0</v>
          </cell>
          <cell r="CR31">
            <v>0</v>
          </cell>
          <cell r="CT31">
            <v>0</v>
          </cell>
          <cell r="CV31">
            <v>0</v>
          </cell>
          <cell r="DJ31">
            <v>0</v>
          </cell>
          <cell r="DL31">
            <v>0</v>
          </cell>
        </row>
        <row r="32">
          <cell r="B32" t="str">
            <v>PSY</v>
          </cell>
          <cell r="D32" t="str">
            <v>PSYCHIATRIC ACUTE</v>
          </cell>
          <cell r="F32" t="str">
            <v>D3</v>
          </cell>
          <cell r="H32">
            <v>2232765.5063615073</v>
          </cell>
          <cell r="J32">
            <v>29576.18011402063</v>
          </cell>
          <cell r="L32">
            <v>2262341.6864755279</v>
          </cell>
          <cell r="N32">
            <v>24.889885797380387</v>
          </cell>
          <cell r="O32" t="str">
            <v>PSY</v>
          </cell>
          <cell r="P32">
            <v>2232.8000000000002</v>
          </cell>
          <cell r="R32">
            <v>29.6</v>
          </cell>
          <cell r="T32">
            <v>2262.4</v>
          </cell>
          <cell r="AD32">
            <v>2232.8000000000002</v>
          </cell>
          <cell r="AF32">
            <v>29.6</v>
          </cell>
          <cell r="AH32">
            <v>2262.4</v>
          </cell>
          <cell r="AJ32">
            <v>24.889885797380387</v>
          </cell>
          <cell r="AL32">
            <v>0</v>
          </cell>
          <cell r="AN32">
            <v>0</v>
          </cell>
          <cell r="AP32">
            <v>0</v>
          </cell>
          <cell r="AR32">
            <v>0</v>
          </cell>
          <cell r="AT32">
            <v>14.46196706153219</v>
          </cell>
          <cell r="AV32">
            <v>264.095568936181</v>
          </cell>
          <cell r="AX32">
            <v>278.55753599771316</v>
          </cell>
          <cell r="AZ32">
            <v>0.10895848431939992</v>
          </cell>
          <cell r="BB32">
            <v>2247.2619670615322</v>
          </cell>
          <cell r="BD32">
            <v>293.69556893618102</v>
          </cell>
          <cell r="BF32">
            <v>2540.9575359977134</v>
          </cell>
          <cell r="BH32">
            <v>24.998844281699785</v>
          </cell>
          <cell r="BJ32">
            <v>224.810732864198</v>
          </cell>
          <cell r="BN32">
            <v>224.810732864198</v>
          </cell>
          <cell r="BP32">
            <v>1.2629816453044833</v>
          </cell>
          <cell r="BR32">
            <v>2472.0726999257304</v>
          </cell>
          <cell r="BT32">
            <v>293.69556893618102</v>
          </cell>
          <cell r="BV32">
            <v>2765.7682688619116</v>
          </cell>
          <cell r="BX32">
            <v>26.261825927004267</v>
          </cell>
          <cell r="CB32">
            <v>28.220400000000001</v>
          </cell>
          <cell r="CD32">
            <v>28.220400000000001</v>
          </cell>
          <cell r="CG32" t="str">
            <v>PSY</v>
          </cell>
          <cell r="CO32" t="str">
            <v>PSY</v>
          </cell>
          <cell r="CP32">
            <v>2500.2930999257305</v>
          </cell>
          <cell r="CR32">
            <v>293.69556893618102</v>
          </cell>
          <cell r="CT32">
            <v>2793.9886688619117</v>
          </cell>
          <cell r="CV32">
            <v>26.261825927004267</v>
          </cell>
          <cell r="DJ32">
            <v>2274.1251938275682</v>
          </cell>
          <cell r="DL32">
            <v>226.16790609816195</v>
          </cell>
        </row>
        <row r="33">
          <cell r="B33" t="str">
            <v>OBS</v>
          </cell>
          <cell r="D33" t="str">
            <v>OBSTETRICS ACUTE</v>
          </cell>
          <cell r="F33" t="str">
            <v>D4</v>
          </cell>
          <cell r="H33">
            <v>1635076.4033039631</v>
          </cell>
          <cell r="J33">
            <v>23759.277004127798</v>
          </cell>
          <cell r="L33">
            <v>1658835.680308091</v>
          </cell>
          <cell r="N33">
            <v>17.442272041114173</v>
          </cell>
          <cell r="O33" t="str">
            <v>OBS</v>
          </cell>
          <cell r="P33">
            <v>1635.1</v>
          </cell>
          <cell r="R33">
            <v>23.8</v>
          </cell>
          <cell r="T33">
            <v>1658.8999999999999</v>
          </cell>
          <cell r="AD33">
            <v>1635.1</v>
          </cell>
          <cell r="AF33">
            <v>23.8</v>
          </cell>
          <cell r="AH33">
            <v>1658.8999999999999</v>
          </cell>
          <cell r="AJ33">
            <v>17.442272041114173</v>
          </cell>
          <cell r="AL33">
            <v>0</v>
          </cell>
          <cell r="AN33">
            <v>0</v>
          </cell>
          <cell r="AP33">
            <v>0</v>
          </cell>
          <cell r="AR33">
            <v>0</v>
          </cell>
          <cell r="AT33">
            <v>10.134621178672736</v>
          </cell>
          <cell r="AV33">
            <v>185.07223358664459</v>
          </cell>
          <cell r="AX33">
            <v>195.20685476531733</v>
          </cell>
          <cell r="AZ33">
            <v>7.6355654668631243E-2</v>
          </cell>
          <cell r="BB33">
            <v>1645.2346211786726</v>
          </cell>
          <cell r="BD33">
            <v>208.8722335866446</v>
          </cell>
          <cell r="BF33">
            <v>1854.1068547653172</v>
          </cell>
          <cell r="BH33">
            <v>17.518627695782804</v>
          </cell>
          <cell r="BJ33">
            <v>128.53136352794854</v>
          </cell>
          <cell r="BN33">
            <v>128.53136352794854</v>
          </cell>
          <cell r="BP33">
            <v>0.54152670540530246</v>
          </cell>
          <cell r="BR33">
            <v>1773.7659847066211</v>
          </cell>
          <cell r="BT33">
            <v>208.8722335866446</v>
          </cell>
          <cell r="BV33">
            <v>1982.6382182932657</v>
          </cell>
          <cell r="BX33">
            <v>18.060154401188107</v>
          </cell>
          <cell r="CB33">
            <v>19.407060000000001</v>
          </cell>
          <cell r="CD33">
            <v>19.407060000000001</v>
          </cell>
          <cell r="CG33" t="str">
            <v>OBS</v>
          </cell>
          <cell r="CO33" t="str">
            <v>OBS</v>
          </cell>
          <cell r="CP33">
            <v>1793.1730447066211</v>
          </cell>
          <cell r="CR33">
            <v>208.8722335866446</v>
          </cell>
          <cell r="CT33">
            <v>2002.0452782932657</v>
          </cell>
          <cell r="CV33">
            <v>18.060154401188107</v>
          </cell>
          <cell r="DJ33">
            <v>1664.0597680327521</v>
          </cell>
          <cell r="DL33">
            <v>129.11327667386891</v>
          </cell>
        </row>
        <row r="34">
          <cell r="B34" t="str">
            <v>DEF</v>
          </cell>
          <cell r="D34" t="str">
            <v>DEFINITIVE OBSERVATION</v>
          </cell>
          <cell r="F34" t="str">
            <v>D5</v>
          </cell>
          <cell r="H34">
            <v>0</v>
          </cell>
          <cell r="J34">
            <v>0</v>
          </cell>
          <cell r="L34">
            <v>0</v>
          </cell>
          <cell r="N34">
            <v>0</v>
          </cell>
          <cell r="O34" t="str">
            <v>DEF</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DEF</v>
          </cell>
          <cell r="CO34" t="str">
            <v>DEF</v>
          </cell>
          <cell r="CP34">
            <v>0</v>
          </cell>
          <cell r="CR34">
            <v>0</v>
          </cell>
          <cell r="CT34">
            <v>0</v>
          </cell>
          <cell r="CV34">
            <v>0</v>
          </cell>
          <cell r="DJ34">
            <v>0</v>
          </cell>
          <cell r="DL34">
            <v>0</v>
          </cell>
        </row>
        <row r="35">
          <cell r="B35" t="str">
            <v>MIS</v>
          </cell>
          <cell r="D35" t="str">
            <v>MED/SURG INTENSIVE CARE</v>
          </cell>
          <cell r="F35" t="str">
            <v>D6</v>
          </cell>
          <cell r="H35">
            <v>6604755.8806300201</v>
          </cell>
          <cell r="J35">
            <v>374941.986379351</v>
          </cell>
          <cell r="L35">
            <v>6979697.8670093715</v>
          </cell>
          <cell r="N35">
            <v>61.857510388275443</v>
          </cell>
          <cell r="O35" t="str">
            <v>MIS</v>
          </cell>
          <cell r="P35">
            <v>6604.8</v>
          </cell>
          <cell r="R35">
            <v>374.9</v>
          </cell>
          <cell r="T35">
            <v>6979.7</v>
          </cell>
          <cell r="AD35">
            <v>6604.8</v>
          </cell>
          <cell r="AF35">
            <v>374.9</v>
          </cell>
          <cell r="AH35">
            <v>6979.7</v>
          </cell>
          <cell r="AJ35">
            <v>61.857510388275443</v>
          </cell>
          <cell r="AL35">
            <v>0</v>
          </cell>
          <cell r="AN35">
            <v>0</v>
          </cell>
          <cell r="AP35">
            <v>0</v>
          </cell>
          <cell r="AR35">
            <v>0</v>
          </cell>
          <cell r="AT35">
            <v>35.94155815041055</v>
          </cell>
          <cell r="AV35">
            <v>656.34268200164638</v>
          </cell>
          <cell r="AX35">
            <v>692.2842401520569</v>
          </cell>
          <cell r="AZ35">
            <v>0.27078873043231838</v>
          </cell>
          <cell r="BB35">
            <v>6640.741558150411</v>
          </cell>
          <cell r="BD35">
            <v>1031.2426820016462</v>
          </cell>
          <cell r="BF35">
            <v>7671.9842401520573</v>
          </cell>
          <cell r="BH35">
            <v>62.128299118707758</v>
          </cell>
          <cell r="BJ35">
            <v>0</v>
          </cell>
          <cell r="BN35">
            <v>0</v>
          </cell>
          <cell r="BP35">
            <v>0</v>
          </cell>
          <cell r="BR35">
            <v>6640.741558150411</v>
          </cell>
          <cell r="BT35">
            <v>1031.2426820016462</v>
          </cell>
          <cell r="BV35">
            <v>7671.9842401520573</v>
          </cell>
          <cell r="BX35">
            <v>62.128299118707758</v>
          </cell>
          <cell r="CB35">
            <v>66.761740000000003</v>
          </cell>
          <cell r="CD35">
            <v>66.761740000000003</v>
          </cell>
          <cell r="CG35" t="str">
            <v>MIS</v>
          </cell>
          <cell r="CO35" t="str">
            <v>MIS</v>
          </cell>
          <cell r="CP35">
            <v>6707.503298150411</v>
          </cell>
          <cell r="CR35">
            <v>1031.2426820016462</v>
          </cell>
          <cell r="CT35">
            <v>7738.7459801520572</v>
          </cell>
          <cell r="CV35">
            <v>62.128299118707758</v>
          </cell>
          <cell r="DJ35">
            <v>6707.503298150411</v>
          </cell>
          <cell r="DL35">
            <v>0</v>
          </cell>
        </row>
        <row r="36">
          <cell r="B36" t="str">
            <v>CCU</v>
          </cell>
          <cell r="D36" t="str">
            <v>CORONARY CARE</v>
          </cell>
          <cell r="F36" t="str">
            <v>D7</v>
          </cell>
          <cell r="H36">
            <v>0</v>
          </cell>
          <cell r="J36">
            <v>0</v>
          </cell>
          <cell r="L36">
            <v>0</v>
          </cell>
          <cell r="N36">
            <v>0</v>
          </cell>
          <cell r="O36" t="str">
            <v>CCU</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CCU</v>
          </cell>
          <cell r="CO36" t="str">
            <v>CCU</v>
          </cell>
          <cell r="CP36">
            <v>0</v>
          </cell>
          <cell r="CR36">
            <v>0</v>
          </cell>
          <cell r="CT36">
            <v>0</v>
          </cell>
          <cell r="CV36">
            <v>0</v>
          </cell>
          <cell r="DJ36">
            <v>0</v>
          </cell>
          <cell r="DL36">
            <v>0</v>
          </cell>
        </row>
        <row r="37">
          <cell r="B37" t="str">
            <v>PIC</v>
          </cell>
          <cell r="D37" t="str">
            <v>PEDIATRIC INTENSIVE CARE</v>
          </cell>
          <cell r="F37" t="str">
            <v>D8</v>
          </cell>
          <cell r="H37">
            <v>0</v>
          </cell>
          <cell r="J37">
            <v>0</v>
          </cell>
          <cell r="L37">
            <v>0</v>
          </cell>
          <cell r="N37">
            <v>0</v>
          </cell>
          <cell r="O37" t="str">
            <v>PIC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PIC</v>
          </cell>
          <cell r="CO37" t="str">
            <v>PIC</v>
          </cell>
          <cell r="CP37">
            <v>0</v>
          </cell>
          <cell r="CR37">
            <v>0</v>
          </cell>
          <cell r="CT37">
            <v>0</v>
          </cell>
          <cell r="CV37">
            <v>0</v>
          </cell>
          <cell r="DJ37">
            <v>0</v>
          </cell>
          <cell r="DL37">
            <v>0</v>
          </cell>
        </row>
        <row r="38">
          <cell r="B38" t="str">
            <v>NEO</v>
          </cell>
          <cell r="D38" t="str">
            <v>NEONATAL INTENSIVE CARE</v>
          </cell>
          <cell r="F38" t="str">
            <v>D9</v>
          </cell>
          <cell r="H38">
            <v>3236550.14135399</v>
          </cell>
          <cell r="J38">
            <v>42146.126445004498</v>
          </cell>
          <cell r="L38">
            <v>3278696.2677989947</v>
          </cell>
          <cell r="N38">
            <v>30.997197011030998</v>
          </cell>
          <cell r="O38" t="str">
            <v>NEO</v>
          </cell>
          <cell r="P38">
            <v>3236.6</v>
          </cell>
          <cell r="R38">
            <v>42.1</v>
          </cell>
          <cell r="T38">
            <v>3278.7</v>
          </cell>
          <cell r="AD38">
            <v>3236.6</v>
          </cell>
          <cell r="AF38">
            <v>42.1</v>
          </cell>
          <cell r="AH38">
            <v>3278.7</v>
          </cell>
          <cell r="AJ38">
            <v>30.997197011030998</v>
          </cell>
          <cell r="AL38">
            <v>0</v>
          </cell>
          <cell r="AN38">
            <v>0</v>
          </cell>
          <cell r="AP38">
            <v>0</v>
          </cell>
          <cell r="AR38">
            <v>0</v>
          </cell>
          <cell r="AT38">
            <v>18.010546365003211</v>
          </cell>
          <cell r="AV38">
            <v>328.89754684678809</v>
          </cell>
          <cell r="AX38">
            <v>346.90809321179131</v>
          </cell>
          <cell r="AZ38">
            <v>0.13569397754437412</v>
          </cell>
          <cell r="BB38">
            <v>3254.6105463650033</v>
          </cell>
          <cell r="BD38">
            <v>370.99754684678811</v>
          </cell>
          <cell r="BF38">
            <v>3625.6080932117916</v>
          </cell>
          <cell r="BH38">
            <v>31.132890988575372</v>
          </cell>
          <cell r="BJ38">
            <v>44.982413067030862</v>
          </cell>
          <cell r="BN38">
            <v>44.982413067030862</v>
          </cell>
          <cell r="BP38">
            <v>0.18951933038563665</v>
          </cell>
          <cell r="BR38">
            <v>3299.5929594320341</v>
          </cell>
          <cell r="BT38">
            <v>370.99754684678811</v>
          </cell>
          <cell r="BV38">
            <v>3670.5905062788224</v>
          </cell>
          <cell r="BX38">
            <v>31.322410318961008</v>
          </cell>
          <cell r="CB38">
            <v>33.658389999999997</v>
          </cell>
          <cell r="CD38">
            <v>33.658389999999997</v>
          </cell>
          <cell r="CG38" t="str">
            <v>NEO</v>
          </cell>
          <cell r="CO38" t="str">
            <v>NEO</v>
          </cell>
          <cell r="CP38">
            <v>3333.2513494320342</v>
          </cell>
          <cell r="CR38">
            <v>370.99754684678811</v>
          </cell>
          <cell r="CT38">
            <v>3704.2488962788225</v>
          </cell>
          <cell r="CV38">
            <v>31.322410318961008</v>
          </cell>
          <cell r="DJ38">
            <v>3288.0652829593523</v>
          </cell>
          <cell r="DL38">
            <v>45.186066472681993</v>
          </cell>
        </row>
        <row r="39">
          <cell r="B39" t="str">
            <v>BUR</v>
          </cell>
          <cell r="D39" t="str">
            <v>BURN CARE</v>
          </cell>
          <cell r="F39" t="str">
            <v>D10</v>
          </cell>
          <cell r="H39">
            <v>0</v>
          </cell>
          <cell r="J39">
            <v>0</v>
          </cell>
          <cell r="L39">
            <v>0</v>
          </cell>
          <cell r="N39">
            <v>0</v>
          </cell>
          <cell r="O39" t="str">
            <v>BUR</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BUR</v>
          </cell>
          <cell r="CO39" t="str">
            <v>BUR</v>
          </cell>
          <cell r="CP39">
            <v>0</v>
          </cell>
          <cell r="CR39">
            <v>0</v>
          </cell>
          <cell r="CT39">
            <v>0</v>
          </cell>
          <cell r="CV39">
            <v>0</v>
          </cell>
          <cell r="DJ39">
            <v>0</v>
          </cell>
          <cell r="DL39">
            <v>0</v>
          </cell>
        </row>
        <row r="40">
          <cell r="B40" t="str">
            <v>PSI</v>
          </cell>
          <cell r="D40" t="str">
            <v>PSYCHIATRIC - ICU</v>
          </cell>
          <cell r="F40" t="str">
            <v>D11</v>
          </cell>
          <cell r="H40">
            <v>0</v>
          </cell>
          <cell r="J40">
            <v>0</v>
          </cell>
          <cell r="L40">
            <v>0</v>
          </cell>
          <cell r="N40">
            <v>0</v>
          </cell>
          <cell r="O40" t="str">
            <v>PSI</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PSI</v>
          </cell>
          <cell r="CO40" t="str">
            <v>PSI</v>
          </cell>
          <cell r="CP40">
            <v>0</v>
          </cell>
          <cell r="CR40">
            <v>0</v>
          </cell>
          <cell r="CT40">
            <v>0</v>
          </cell>
          <cell r="CV40">
            <v>0</v>
          </cell>
          <cell r="DJ40">
            <v>0</v>
          </cell>
          <cell r="DL40">
            <v>0</v>
          </cell>
        </row>
        <row r="41">
          <cell r="B41" t="str">
            <v>TRM</v>
          </cell>
          <cell r="D41" t="str">
            <v>SHOCK TRAUMA</v>
          </cell>
          <cell r="F41" t="str">
            <v>D12</v>
          </cell>
          <cell r="H41">
            <v>0</v>
          </cell>
          <cell r="J41">
            <v>0</v>
          </cell>
          <cell r="L41">
            <v>0</v>
          </cell>
          <cell r="N41">
            <v>0</v>
          </cell>
          <cell r="O41" t="str">
            <v>TRM</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TRM</v>
          </cell>
          <cell r="CO41" t="str">
            <v>TRM</v>
          </cell>
          <cell r="CP41">
            <v>0</v>
          </cell>
          <cell r="CR41">
            <v>0</v>
          </cell>
          <cell r="CT41">
            <v>0</v>
          </cell>
          <cell r="CV41">
            <v>0</v>
          </cell>
          <cell r="DJ41">
            <v>0</v>
          </cell>
          <cell r="DL41">
            <v>0</v>
          </cell>
        </row>
        <row r="42">
          <cell r="B42" t="str">
            <v>ONC</v>
          </cell>
          <cell r="D42" t="str">
            <v>ONCOLOGY</v>
          </cell>
          <cell r="F42" t="str">
            <v>D13</v>
          </cell>
          <cell r="H42">
            <v>0</v>
          </cell>
          <cell r="J42">
            <v>0</v>
          </cell>
          <cell r="L42">
            <v>0</v>
          </cell>
          <cell r="N42">
            <v>0</v>
          </cell>
          <cell r="O42" t="str">
            <v>ONC</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ONC</v>
          </cell>
          <cell r="CO42" t="str">
            <v>ONC</v>
          </cell>
          <cell r="CP42">
            <v>0</v>
          </cell>
          <cell r="CR42">
            <v>0</v>
          </cell>
          <cell r="CT42">
            <v>0</v>
          </cell>
          <cell r="CV42">
            <v>0</v>
          </cell>
          <cell r="DJ42">
            <v>0</v>
          </cell>
          <cell r="DL42">
            <v>0</v>
          </cell>
        </row>
        <row r="43">
          <cell r="B43" t="str">
            <v>NUR</v>
          </cell>
          <cell r="D43" t="str">
            <v>NEWBORN NURSERY</v>
          </cell>
          <cell r="F43" t="str">
            <v>D14</v>
          </cell>
          <cell r="H43">
            <v>1298395.8599503436</v>
          </cell>
          <cell r="J43">
            <v>14495.935667331438</v>
          </cell>
          <cell r="L43">
            <v>1312891.7956176749</v>
          </cell>
          <cell r="N43">
            <v>13.03726840642147</v>
          </cell>
          <cell r="O43" t="str">
            <v>NUR</v>
          </cell>
          <cell r="P43">
            <v>1298.4000000000001</v>
          </cell>
          <cell r="R43">
            <v>14.5</v>
          </cell>
          <cell r="T43">
            <v>1312.9</v>
          </cell>
          <cell r="AD43">
            <v>1298.4000000000001</v>
          </cell>
          <cell r="AF43">
            <v>14.5</v>
          </cell>
          <cell r="AH43">
            <v>1312.9</v>
          </cell>
          <cell r="AJ43">
            <v>13.03726840642147</v>
          </cell>
          <cell r="AL43">
            <v>0</v>
          </cell>
          <cell r="AN43">
            <v>0</v>
          </cell>
          <cell r="AP43">
            <v>0</v>
          </cell>
          <cell r="AR43">
            <v>0</v>
          </cell>
          <cell r="AT43">
            <v>7.5751471019551859</v>
          </cell>
          <cell r="AV43">
            <v>138.33268843402865</v>
          </cell>
          <cell r="AX43">
            <v>145.90783553598385</v>
          </cell>
          <cell r="AZ43">
            <v>5.7072218683236739E-2</v>
          </cell>
          <cell r="BB43">
            <v>1305.9751471019554</v>
          </cell>
          <cell r="BD43">
            <v>152.83268843402865</v>
          </cell>
          <cell r="BF43">
            <v>1458.8078355359839</v>
          </cell>
          <cell r="BH43">
            <v>13.094340625104707</v>
          </cell>
          <cell r="BJ43">
            <v>0</v>
          </cell>
          <cell r="BN43">
            <v>0</v>
          </cell>
          <cell r="BP43">
            <v>0</v>
          </cell>
          <cell r="BR43">
            <v>1305.9751471019554</v>
          </cell>
          <cell r="BT43">
            <v>152.83268843402865</v>
          </cell>
          <cell r="BV43">
            <v>1458.8078355359839</v>
          </cell>
          <cell r="BX43">
            <v>13.094340625104707</v>
          </cell>
          <cell r="CB43">
            <v>14.0709</v>
          </cell>
          <cell r="CD43">
            <v>14.0709</v>
          </cell>
          <cell r="CG43" t="str">
            <v>NUR</v>
          </cell>
          <cell r="CO43" t="str">
            <v>NUR</v>
          </cell>
          <cell r="CP43">
            <v>1320.0460471019553</v>
          </cell>
          <cell r="CR43">
            <v>152.83268843402865</v>
          </cell>
          <cell r="CT43">
            <v>1472.8787355359839</v>
          </cell>
          <cell r="CV43">
            <v>13.094340625104707</v>
          </cell>
          <cell r="DJ43">
            <v>1320.0460471019553</v>
          </cell>
          <cell r="DL43">
            <v>0</v>
          </cell>
        </row>
        <row r="44">
          <cell r="B44" t="str">
            <v>PRE</v>
          </cell>
          <cell r="D44" t="str">
            <v>PREMATURE NURSERY</v>
          </cell>
          <cell r="F44" t="str">
            <v>D15</v>
          </cell>
          <cell r="H44">
            <v>0</v>
          </cell>
          <cell r="J44">
            <v>0</v>
          </cell>
          <cell r="L44">
            <v>0</v>
          </cell>
          <cell r="N44">
            <v>0</v>
          </cell>
          <cell r="O44" t="str">
            <v>PRE</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PRE</v>
          </cell>
          <cell r="CO44" t="str">
            <v>PRE</v>
          </cell>
          <cell r="CP44">
            <v>0</v>
          </cell>
          <cell r="CR44">
            <v>0</v>
          </cell>
          <cell r="CT44">
            <v>0</v>
          </cell>
          <cell r="CV44">
            <v>0</v>
          </cell>
          <cell r="DJ44">
            <v>0</v>
          </cell>
          <cell r="DL44">
            <v>0</v>
          </cell>
        </row>
        <row r="45">
          <cell r="B45" t="str">
            <v>ECF</v>
          </cell>
          <cell r="D45" t="str">
            <v>SKILLED NURSING CARE</v>
          </cell>
          <cell r="F45" t="str">
            <v>D16</v>
          </cell>
          <cell r="H45">
            <v>0</v>
          </cell>
          <cell r="J45">
            <v>0</v>
          </cell>
          <cell r="L45">
            <v>0</v>
          </cell>
          <cell r="N45">
            <v>0</v>
          </cell>
          <cell r="O45" t="str">
            <v>ECF</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R45">
            <v>0</v>
          </cell>
          <cell r="BT45">
            <v>0</v>
          </cell>
          <cell r="BV45">
            <v>0</v>
          </cell>
          <cell r="BX45">
            <v>0</v>
          </cell>
          <cell r="CG45" t="str">
            <v>ECF</v>
          </cell>
          <cell r="CO45" t="str">
            <v>ECF</v>
          </cell>
          <cell r="CP45">
            <v>0</v>
          </cell>
          <cell r="CR45">
            <v>0</v>
          </cell>
          <cell r="CT45">
            <v>0</v>
          </cell>
          <cell r="CV45">
            <v>0</v>
          </cell>
          <cell r="DJ45">
            <v>0</v>
          </cell>
          <cell r="DL45">
            <v>0</v>
          </cell>
        </row>
        <row r="46">
          <cell r="B46" t="str">
            <v>CHR</v>
          </cell>
          <cell r="D46" t="str">
            <v>CHRONIC CARE</v>
          </cell>
          <cell r="F46" t="str">
            <v>D17</v>
          </cell>
          <cell r="H46">
            <v>0</v>
          </cell>
          <cell r="J46">
            <v>0</v>
          </cell>
          <cell r="L46">
            <v>0</v>
          </cell>
          <cell r="N46">
            <v>0</v>
          </cell>
          <cell r="O46" t="str">
            <v>CHR</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CHR</v>
          </cell>
          <cell r="CO46" t="str">
            <v>CHR</v>
          </cell>
          <cell r="CP46">
            <v>0</v>
          </cell>
          <cell r="CR46">
            <v>0</v>
          </cell>
          <cell r="CT46">
            <v>0</v>
          </cell>
          <cell r="CV46">
            <v>0</v>
          </cell>
          <cell r="DJ46">
            <v>0</v>
          </cell>
          <cell r="DL46">
            <v>0</v>
          </cell>
        </row>
        <row r="47">
          <cell r="B47" t="str">
            <v>EMG</v>
          </cell>
          <cell r="D47" t="str">
            <v>EMERGENCY SERVICES</v>
          </cell>
          <cell r="F47" t="str">
            <v>D18</v>
          </cell>
          <cell r="H47">
            <v>6539782.7825975781</v>
          </cell>
          <cell r="J47">
            <v>350368.63648702687</v>
          </cell>
          <cell r="L47">
            <v>6890151.4190846048</v>
          </cell>
          <cell r="N47">
            <v>70.112212697118366</v>
          </cell>
          <cell r="O47" t="str">
            <v>EMG</v>
          </cell>
          <cell r="P47">
            <v>6539.8</v>
          </cell>
          <cell r="R47">
            <v>350.4</v>
          </cell>
          <cell r="T47">
            <v>6890.2</v>
          </cell>
          <cell r="AD47">
            <v>6539.8</v>
          </cell>
          <cell r="AF47">
            <v>350.4</v>
          </cell>
          <cell r="AH47">
            <v>6890.2</v>
          </cell>
          <cell r="AJ47">
            <v>70.112212697118366</v>
          </cell>
          <cell r="AL47">
            <v>0</v>
          </cell>
          <cell r="AN47">
            <v>0</v>
          </cell>
          <cell r="AP47">
            <v>0</v>
          </cell>
          <cell r="AR47">
            <v>0</v>
          </cell>
          <cell r="AT47">
            <v>40.737853073780769</v>
          </cell>
          <cell r="AV47">
            <v>743.92967699228325</v>
          </cell>
          <cell r="AX47">
            <v>784.66753006606405</v>
          </cell>
          <cell r="AZ47">
            <v>0.30692468780075433</v>
          </cell>
          <cell r="BB47">
            <v>6580.5378530737808</v>
          </cell>
          <cell r="BD47">
            <v>1094.3296769922831</v>
          </cell>
          <cell r="BF47">
            <v>7674.8675300660634</v>
          </cell>
          <cell r="BH47">
            <v>70.419137384919125</v>
          </cell>
          <cell r="BJ47">
            <v>1437.9977249329918</v>
          </cell>
          <cell r="BN47">
            <v>1437.9977249329918</v>
          </cell>
          <cell r="BP47">
            <v>6.1367525418436584</v>
          </cell>
          <cell r="BR47">
            <v>8018.535578006773</v>
          </cell>
          <cell r="BT47">
            <v>1094.3296769922831</v>
          </cell>
          <cell r="BV47">
            <v>9112.8652549990566</v>
          </cell>
          <cell r="BX47">
            <v>76.555889926762788</v>
          </cell>
          <cell r="CB47">
            <v>82.265320000000003</v>
          </cell>
          <cell r="CD47">
            <v>82.265320000000003</v>
          </cell>
          <cell r="CG47" t="str">
            <v>EMG</v>
          </cell>
          <cell r="CO47" t="str">
            <v>EMG</v>
          </cell>
          <cell r="CP47">
            <v>8100.8008980067734</v>
          </cell>
          <cell r="CR47">
            <v>1094.3296769922831</v>
          </cell>
          <cell r="CT47">
            <v>9195.130574999057</v>
          </cell>
          <cell r="CV47">
            <v>76.555889926762788</v>
          </cell>
          <cell r="DJ47">
            <v>6656.2087502005243</v>
          </cell>
          <cell r="DL47">
            <v>1444.5921478062487</v>
          </cell>
        </row>
        <row r="48">
          <cell r="B48" t="str">
            <v>CL</v>
          </cell>
          <cell r="D48" t="str">
            <v>CLINIC SERVICES</v>
          </cell>
          <cell r="F48" t="str">
            <v>D19</v>
          </cell>
          <cell r="H48">
            <v>4224439.4067137865</v>
          </cell>
          <cell r="J48">
            <v>433182.56899145694</v>
          </cell>
          <cell r="L48">
            <v>4657621.9757052436</v>
          </cell>
          <cell r="N48">
            <v>42.494115112846451</v>
          </cell>
          <cell r="O48" t="str">
            <v>CL</v>
          </cell>
          <cell r="P48">
            <v>4224.3999999999996</v>
          </cell>
          <cell r="R48">
            <v>433.2</v>
          </cell>
          <cell r="T48">
            <v>4657.5999999999995</v>
          </cell>
          <cell r="AD48">
            <v>4224.3999999999996</v>
          </cell>
          <cell r="AF48">
            <v>433.2</v>
          </cell>
          <cell r="AH48">
            <v>4657.5999999999995</v>
          </cell>
          <cell r="AJ48">
            <v>42.494115112846451</v>
          </cell>
          <cell r="AL48">
            <v>0</v>
          </cell>
          <cell r="AN48">
            <v>0</v>
          </cell>
          <cell r="AP48">
            <v>0</v>
          </cell>
          <cell r="AR48">
            <v>0</v>
          </cell>
          <cell r="AT48">
            <v>24.690691555347463</v>
          </cell>
          <cell r="AV48">
            <v>450.88625952425622</v>
          </cell>
          <cell r="AX48">
            <v>475.5769510796037</v>
          </cell>
          <cell r="AZ48">
            <v>0.18602312653749356</v>
          </cell>
          <cell r="BB48">
            <v>4249.0906915553469</v>
          </cell>
          <cell r="BD48">
            <v>884.08625952425621</v>
          </cell>
          <cell r="BF48">
            <v>5133.176951079603</v>
          </cell>
          <cell r="BH48">
            <v>42.680138239383943</v>
          </cell>
          <cell r="BJ48">
            <v>231.22183139652074</v>
          </cell>
          <cell r="BN48">
            <v>231.22183139652074</v>
          </cell>
          <cell r="BP48">
            <v>1.0677526270908371</v>
          </cell>
          <cell r="BR48">
            <v>4480.3125229518673</v>
          </cell>
          <cell r="BT48">
            <v>884.08625952425621</v>
          </cell>
          <cell r="BV48">
            <v>5364.3987824761234</v>
          </cell>
          <cell r="BX48">
            <v>43.747890866474783</v>
          </cell>
          <cell r="CB48">
            <v>47.010550000000002</v>
          </cell>
          <cell r="CD48">
            <v>47.010550000000002</v>
          </cell>
          <cell r="CG48" t="str">
            <v>CL</v>
          </cell>
          <cell r="CO48" t="str">
            <v>CL</v>
          </cell>
          <cell r="CP48">
            <v>4527.3230729518673</v>
          </cell>
          <cell r="CR48">
            <v>884.08625952425621</v>
          </cell>
          <cell r="CT48">
            <v>5411.4093324761234</v>
          </cell>
          <cell r="CV48">
            <v>43.747890866474783</v>
          </cell>
          <cell r="DJ48">
            <v>4294.9538573667769</v>
          </cell>
          <cell r="DL48">
            <v>232.36921558509087</v>
          </cell>
        </row>
        <row r="49">
          <cell r="B49" t="str">
            <v>PDC</v>
          </cell>
          <cell r="D49" t="str">
            <v>PSYCH DAY &amp; NIGHT</v>
          </cell>
          <cell r="F49" t="str">
            <v>D20</v>
          </cell>
          <cell r="H49">
            <v>475585.40277307318</v>
          </cell>
          <cell r="J49">
            <v>1623.4298114966482</v>
          </cell>
          <cell r="L49">
            <v>477208.83258456981</v>
          </cell>
          <cell r="N49">
            <v>4.0380179384947077</v>
          </cell>
          <cell r="O49" t="str">
            <v>PDC</v>
          </cell>
          <cell r="P49">
            <v>475.6</v>
          </cell>
          <cell r="R49">
            <v>1.6</v>
          </cell>
          <cell r="T49">
            <v>477.20000000000005</v>
          </cell>
          <cell r="AD49">
            <v>475.6</v>
          </cell>
          <cell r="AF49">
            <v>1.6</v>
          </cell>
          <cell r="AH49">
            <v>477.20000000000005</v>
          </cell>
          <cell r="AJ49">
            <v>4.0380179384947077</v>
          </cell>
          <cell r="AL49">
            <v>0</v>
          </cell>
          <cell r="AN49">
            <v>0</v>
          </cell>
          <cell r="AP49">
            <v>0</v>
          </cell>
          <cell r="AR49">
            <v>0</v>
          </cell>
          <cell r="AT49">
            <v>2.3462414771920259</v>
          </cell>
          <cell r="AV49">
            <v>42.845622254864004</v>
          </cell>
          <cell r="AX49">
            <v>45.191863732056028</v>
          </cell>
          <cell r="AZ49">
            <v>1.7676911730918343E-2</v>
          </cell>
          <cell r="BB49">
            <v>477.94624147719207</v>
          </cell>
          <cell r="BD49">
            <v>44.445622254864006</v>
          </cell>
          <cell r="BF49">
            <v>522.39186373205609</v>
          </cell>
          <cell r="BH49">
            <v>4.0556948502256258</v>
          </cell>
          <cell r="BJ49">
            <v>0</v>
          </cell>
          <cell r="BN49">
            <v>0</v>
          </cell>
          <cell r="BP49">
            <v>0</v>
          </cell>
          <cell r="BR49">
            <v>477.94624147719207</v>
          </cell>
          <cell r="BT49">
            <v>44.445622254864006</v>
          </cell>
          <cell r="BV49">
            <v>522.39186373205609</v>
          </cell>
          <cell r="BX49">
            <v>4.0556948502256258</v>
          </cell>
          <cell r="CB49">
            <v>4.3581599999999998</v>
          </cell>
          <cell r="CD49">
            <v>4.3581599999999998</v>
          </cell>
          <cell r="CG49" t="str">
            <v>PDC</v>
          </cell>
          <cell r="CO49" t="str">
            <v>PDC</v>
          </cell>
          <cell r="CP49">
            <v>482.30440147719207</v>
          </cell>
          <cell r="CR49">
            <v>44.445622254864006</v>
          </cell>
          <cell r="CT49">
            <v>526.75002373205609</v>
          </cell>
          <cell r="CV49">
            <v>4.0556948502256258</v>
          </cell>
          <cell r="DJ49">
            <v>482.30440147719207</v>
          </cell>
          <cell r="DL49">
            <v>0</v>
          </cell>
        </row>
        <row r="50">
          <cell r="B50" t="str">
            <v>AMS</v>
          </cell>
          <cell r="D50" t="str">
            <v>AMBULATORY SURGERY (PBP)</v>
          </cell>
          <cell r="F50" t="str">
            <v>D21</v>
          </cell>
          <cell r="H50">
            <v>0</v>
          </cell>
          <cell r="L50">
            <v>0</v>
          </cell>
          <cell r="N50">
            <v>0</v>
          </cell>
          <cell r="O50" t="str">
            <v>AMS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AMS</v>
          </cell>
          <cell r="CO50" t="str">
            <v>FSC</v>
          </cell>
          <cell r="CP50">
            <v>0</v>
          </cell>
          <cell r="CR50">
            <v>0</v>
          </cell>
          <cell r="CT50">
            <v>0</v>
          </cell>
          <cell r="CV50">
            <v>0</v>
          </cell>
          <cell r="DJ50">
            <v>0</v>
          </cell>
          <cell r="DL50">
            <v>0</v>
          </cell>
        </row>
        <row r="51">
          <cell r="B51" t="str">
            <v>SDS</v>
          </cell>
          <cell r="D51" t="str">
            <v>SAME DAY SURGERY</v>
          </cell>
          <cell r="F51" t="str">
            <v>D22</v>
          </cell>
          <cell r="H51">
            <v>1179842.8982121907</v>
          </cell>
          <cell r="J51">
            <v>971146.4227900788</v>
          </cell>
          <cell r="L51">
            <v>2150989.3210022696</v>
          </cell>
          <cell r="N51">
            <v>11.800157733703358</v>
          </cell>
          <cell r="O51" t="str">
            <v>SDS</v>
          </cell>
          <cell r="P51">
            <v>1179.8</v>
          </cell>
          <cell r="R51">
            <v>971.1</v>
          </cell>
          <cell r="T51">
            <v>2150.9</v>
          </cell>
          <cell r="AD51">
            <v>1179.8</v>
          </cell>
          <cell r="AF51">
            <v>971.1</v>
          </cell>
          <cell r="AH51">
            <v>2150.9</v>
          </cell>
          <cell r="AJ51">
            <v>11.800157733703358</v>
          </cell>
          <cell r="AL51">
            <v>0</v>
          </cell>
          <cell r="AN51">
            <v>0</v>
          </cell>
          <cell r="AP51">
            <v>0</v>
          </cell>
          <cell r="AR51">
            <v>0</v>
          </cell>
          <cell r="AT51">
            <v>6.856338910308029</v>
          </cell>
          <cell r="AV51">
            <v>125.20625428289658</v>
          </cell>
          <cell r="AX51">
            <v>132.06259319320461</v>
          </cell>
          <cell r="AZ51">
            <v>5.1656617144040226E-2</v>
          </cell>
          <cell r="BB51">
            <v>1186.656338910308</v>
          </cell>
          <cell r="BD51">
            <v>1096.3062542828966</v>
          </cell>
          <cell r="BF51">
            <v>2282.9625931932046</v>
          </cell>
          <cell r="BH51">
            <v>11.851814350847398</v>
          </cell>
          <cell r="BJ51">
            <v>0</v>
          </cell>
          <cell r="BN51">
            <v>0</v>
          </cell>
          <cell r="BP51">
            <v>0</v>
          </cell>
          <cell r="BR51">
            <v>1186.656338910308</v>
          </cell>
          <cell r="BT51">
            <v>1096.3062542828966</v>
          </cell>
          <cell r="BV51">
            <v>2282.9625931932046</v>
          </cell>
          <cell r="BX51">
            <v>11.851814350847398</v>
          </cell>
          <cell r="CB51">
            <v>12.735709999999999</v>
          </cell>
          <cell r="CD51">
            <v>12.735709999999999</v>
          </cell>
          <cell r="CG51" t="str">
            <v>SDS</v>
          </cell>
          <cell r="CO51" t="str">
            <v>SDS</v>
          </cell>
          <cell r="CP51">
            <v>1199.3920489103079</v>
          </cell>
          <cell r="CR51">
            <v>1096.3062542828966</v>
          </cell>
          <cell r="CT51">
            <v>2295.6983031932045</v>
          </cell>
          <cell r="CV51">
            <v>11.851814350847398</v>
          </cell>
          <cell r="DJ51">
            <v>1199.3920489103079</v>
          </cell>
          <cell r="DL51">
            <v>0</v>
          </cell>
        </row>
        <row r="52">
          <cell r="B52" t="str">
            <v>DEL</v>
          </cell>
          <cell r="D52" t="str">
            <v>LABOR &amp; DELIVERY</v>
          </cell>
          <cell r="F52" t="str">
            <v>D23</v>
          </cell>
          <cell r="H52">
            <v>3896951.8384159165</v>
          </cell>
          <cell r="J52">
            <v>163202.16096231854</v>
          </cell>
          <cell r="L52">
            <v>4060153.9993782351</v>
          </cell>
          <cell r="N52">
            <v>35.679111747108578</v>
          </cell>
          <cell r="O52" t="str">
            <v>DEL</v>
          </cell>
          <cell r="P52">
            <v>3897</v>
          </cell>
          <cell r="R52">
            <v>163.19999999999999</v>
          </cell>
          <cell r="T52">
            <v>4060.2</v>
          </cell>
          <cell r="AD52">
            <v>3897</v>
          </cell>
          <cell r="AF52">
            <v>163.19999999999999</v>
          </cell>
          <cell r="AH52">
            <v>4060.2</v>
          </cell>
          <cell r="AJ52">
            <v>35.679111747108578</v>
          </cell>
          <cell r="AL52">
            <v>0</v>
          </cell>
          <cell r="AN52">
            <v>0</v>
          </cell>
          <cell r="AP52">
            <v>0</v>
          </cell>
          <cell r="AR52">
            <v>0</v>
          </cell>
          <cell r="AT52">
            <v>20.730916287519385</v>
          </cell>
          <cell r="AV52">
            <v>378.57527321326398</v>
          </cell>
          <cell r="AX52">
            <v>399.30618950078338</v>
          </cell>
          <cell r="AZ52">
            <v>0.15618962535523581</v>
          </cell>
          <cell r="BB52">
            <v>3917.7309162875194</v>
          </cell>
          <cell r="BD52">
            <v>541.77527321326397</v>
          </cell>
          <cell r="BF52">
            <v>4459.5061895007839</v>
          </cell>
          <cell r="BH52">
            <v>35.835301372463817</v>
          </cell>
          <cell r="BJ52">
            <v>0</v>
          </cell>
          <cell r="BN52">
            <v>0</v>
          </cell>
          <cell r="BP52">
            <v>0</v>
          </cell>
          <cell r="BR52">
            <v>3917.7309162875194</v>
          </cell>
          <cell r="BT52">
            <v>541.77527321326397</v>
          </cell>
          <cell r="BV52">
            <v>4459.5061895007839</v>
          </cell>
          <cell r="BX52">
            <v>35.835301372463817</v>
          </cell>
          <cell r="CB52">
            <v>38.507849999999998</v>
          </cell>
          <cell r="CD52">
            <v>38.507849999999998</v>
          </cell>
          <cell r="CG52" t="str">
            <v>DEL</v>
          </cell>
          <cell r="CO52" t="str">
            <v>DEL</v>
          </cell>
          <cell r="CP52">
            <v>3956.2387662875194</v>
          </cell>
          <cell r="CR52">
            <v>541.77527321326397</v>
          </cell>
          <cell r="CT52">
            <v>4498.0140395007838</v>
          </cell>
          <cell r="CV52">
            <v>35.835301372463817</v>
          </cell>
          <cell r="DJ52">
            <v>3956.2387662875194</v>
          </cell>
          <cell r="DL52">
            <v>0</v>
          </cell>
        </row>
        <row r="53">
          <cell r="B53" t="str">
            <v>OR</v>
          </cell>
          <cell r="D53" t="str">
            <v>OPERATING ROOM</v>
          </cell>
          <cell r="F53" t="str">
            <v>D24</v>
          </cell>
          <cell r="H53">
            <v>12188690.118795445</v>
          </cell>
          <cell r="J53">
            <v>1084395.921549208</v>
          </cell>
          <cell r="L53">
            <v>13273086.040344654</v>
          </cell>
          <cell r="N53">
            <v>113.10909828406339</v>
          </cell>
          <cell r="O53" t="str">
            <v>OR</v>
          </cell>
          <cell r="P53">
            <v>12188.7</v>
          </cell>
          <cell r="R53">
            <v>1084.4000000000001</v>
          </cell>
          <cell r="T53">
            <v>13273.1</v>
          </cell>
          <cell r="AD53">
            <v>12188.7</v>
          </cell>
          <cell r="AF53">
            <v>1084.4000000000001</v>
          </cell>
          <cell r="AH53">
            <v>13273.1</v>
          </cell>
          <cell r="AJ53">
            <v>113.10909828406339</v>
          </cell>
          <cell r="AL53">
            <v>0</v>
          </cell>
          <cell r="AN53">
            <v>0</v>
          </cell>
          <cell r="AP53">
            <v>0</v>
          </cell>
          <cell r="AR53">
            <v>0</v>
          </cell>
          <cell r="AT53">
            <v>65.720673331329422</v>
          </cell>
          <cell r="AV53">
            <v>1200.1506116324595</v>
          </cell>
          <cell r="AX53">
            <v>1265.8712849637889</v>
          </cell>
          <cell r="AZ53">
            <v>0.49514875287465898</v>
          </cell>
          <cell r="BB53">
            <v>12254.420673331329</v>
          </cell>
          <cell r="BD53">
            <v>2284.5506116324595</v>
          </cell>
          <cell r="BF53">
            <v>14538.971284963789</v>
          </cell>
          <cell r="BH53">
            <v>113.60424703693805</v>
          </cell>
          <cell r="BJ53">
            <v>729.41424355090919</v>
          </cell>
          <cell r="BN53">
            <v>729.41424355090919</v>
          </cell>
          <cell r="BP53">
            <v>2.4486179836628605</v>
          </cell>
          <cell r="BR53">
            <v>12983.834916882239</v>
          </cell>
          <cell r="BT53">
            <v>2284.5506116324595</v>
          </cell>
          <cell r="BV53">
            <v>15268.385528514698</v>
          </cell>
          <cell r="BX53">
            <v>116.0528650206009</v>
          </cell>
          <cell r="CB53">
            <v>124.70793</v>
          </cell>
          <cell r="CD53">
            <v>124.70793</v>
          </cell>
          <cell r="CG53" t="str">
            <v>OR</v>
          </cell>
          <cell r="CO53" t="str">
            <v>OR</v>
          </cell>
          <cell r="CP53">
            <v>13108.542846882239</v>
          </cell>
          <cell r="CR53">
            <v>2284.5506116324595</v>
          </cell>
          <cell r="CT53">
            <v>15393.093458514699</v>
          </cell>
          <cell r="CV53">
            <v>116.0528650206009</v>
          </cell>
          <cell r="DJ53">
            <v>12376.497370745652</v>
          </cell>
          <cell r="DL53">
            <v>732.0454761365861</v>
          </cell>
        </row>
        <row r="54">
          <cell r="B54" t="str">
            <v>ORC</v>
          </cell>
          <cell r="D54" t="str">
            <v>OPERATING ROOM CLINIC</v>
          </cell>
          <cell r="F54" t="str">
            <v>D24a</v>
          </cell>
          <cell r="H54">
            <v>5628.1214925613449</v>
          </cell>
          <cell r="J54">
            <v>1166.121791641599</v>
          </cell>
          <cell r="L54">
            <v>6794.2432842029439</v>
          </cell>
          <cell r="N54">
            <v>5.8849474125397837E-2</v>
          </cell>
          <cell r="O54" t="str">
            <v>ORC</v>
          </cell>
          <cell r="P54">
            <v>5.6</v>
          </cell>
          <cell r="R54">
            <v>1.2</v>
          </cell>
          <cell r="T54">
            <v>6.8</v>
          </cell>
          <cell r="AD54">
            <v>5.6</v>
          </cell>
          <cell r="AF54">
            <v>1.2</v>
          </cell>
          <cell r="AH54">
            <v>6.8</v>
          </cell>
          <cell r="AJ54">
            <v>5.8849474125397837E-2</v>
          </cell>
          <cell r="AL54">
            <v>0</v>
          </cell>
          <cell r="AN54">
            <v>0</v>
          </cell>
          <cell r="AP54">
            <v>0</v>
          </cell>
          <cell r="AR54">
            <v>0</v>
          </cell>
          <cell r="AT54">
            <v>3.419377506664048E-2</v>
          </cell>
          <cell r="AV54">
            <v>0.6244257397266868</v>
          </cell>
          <cell r="AX54">
            <v>0.65861951479332725</v>
          </cell>
          <cell r="AZ54">
            <v>2.5762068801344029E-4</v>
          </cell>
          <cell r="BB54">
            <v>5.63419377506664</v>
          </cell>
          <cell r="BD54">
            <v>1.8244257397266868</v>
          </cell>
          <cell r="BF54">
            <v>7.4586195147933267</v>
          </cell>
          <cell r="BH54">
            <v>5.9107094813411275E-2</v>
          </cell>
          <cell r="BJ54">
            <v>0</v>
          </cell>
          <cell r="BN54">
            <v>0</v>
          </cell>
          <cell r="BP54">
            <v>0</v>
          </cell>
          <cell r="BR54">
            <v>5.63419377506664</v>
          </cell>
          <cell r="BT54">
            <v>1.8244257397266868</v>
          </cell>
          <cell r="BV54">
            <v>7.4586195147933267</v>
          </cell>
          <cell r="BX54">
            <v>5.9107094813411275E-2</v>
          </cell>
          <cell r="CB54">
            <v>6.3519999999999993E-2</v>
          </cell>
          <cell r="CD54">
            <v>6.3519999999999993E-2</v>
          </cell>
          <cell r="CG54" t="str">
            <v>ORC</v>
          </cell>
          <cell r="CO54" t="str">
            <v>OR</v>
          </cell>
          <cell r="CP54">
            <v>5.6977137750666396</v>
          </cell>
          <cell r="CR54">
            <v>1.8244257397266868</v>
          </cell>
          <cell r="CT54">
            <v>7.5221395147933263</v>
          </cell>
          <cell r="CV54">
            <v>5.9107094813411275E-2</v>
          </cell>
          <cell r="DJ54">
            <v>5.6977137750666396</v>
          </cell>
          <cell r="DL54">
            <v>0</v>
          </cell>
        </row>
        <row r="55">
          <cell r="B55" t="str">
            <v>ANS</v>
          </cell>
          <cell r="D55" t="str">
            <v>ANESTHESIOLOGY</v>
          </cell>
          <cell r="F55" t="str">
            <v>D25</v>
          </cell>
          <cell r="H55">
            <v>809958.36943964683</v>
          </cell>
          <cell r="J55">
            <v>321939.4740000001</v>
          </cell>
          <cell r="L55">
            <v>1131897.843439647</v>
          </cell>
          <cell r="N55">
            <v>11.131958403010033</v>
          </cell>
          <cell r="O55" t="str">
            <v>ANS</v>
          </cell>
          <cell r="P55">
            <v>810</v>
          </cell>
          <cell r="R55">
            <v>321.89999999999998</v>
          </cell>
          <cell r="T55">
            <v>1131.9000000000001</v>
          </cell>
          <cell r="AD55">
            <v>810</v>
          </cell>
          <cell r="AF55">
            <v>321.89999999999998</v>
          </cell>
          <cell r="AH55">
            <v>1131.9000000000001</v>
          </cell>
          <cell r="AJ55">
            <v>11.131958403010033</v>
          </cell>
          <cell r="AL55">
            <v>0</v>
          </cell>
          <cell r="AN55">
            <v>0</v>
          </cell>
          <cell r="AP55">
            <v>0</v>
          </cell>
          <cell r="AR55">
            <v>0</v>
          </cell>
          <cell r="AT55">
            <v>6.4680897720961621</v>
          </cell>
          <cell r="AV55">
            <v>118.11628674191245</v>
          </cell>
          <cell r="AX55">
            <v>124.58437651400861</v>
          </cell>
          <cell r="AZ55">
            <v>4.8731493787176741E-2</v>
          </cell>
          <cell r="BB55">
            <v>816.46808977209616</v>
          </cell>
          <cell r="BD55">
            <v>440.01628674191244</v>
          </cell>
          <cell r="BF55">
            <v>1256.4843765140085</v>
          </cell>
          <cell r="BH55">
            <v>11.18068989679721</v>
          </cell>
          <cell r="BJ55">
            <v>0</v>
          </cell>
          <cell r="BN55">
            <v>0</v>
          </cell>
          <cell r="BP55">
            <v>0</v>
          </cell>
          <cell r="BR55">
            <v>816.46808977209616</v>
          </cell>
          <cell r="BT55">
            <v>440.01628674191244</v>
          </cell>
          <cell r="BV55">
            <v>1256.4843765140085</v>
          </cell>
          <cell r="BX55">
            <v>11.18068989679721</v>
          </cell>
          <cell r="CB55">
            <v>12.014530000000001</v>
          </cell>
          <cell r="CD55">
            <v>12.014530000000001</v>
          </cell>
          <cell r="CG55" t="str">
            <v>ANS</v>
          </cell>
          <cell r="CO55" t="str">
            <v>ANS</v>
          </cell>
          <cell r="CP55">
            <v>828.4826197720962</v>
          </cell>
          <cell r="CR55">
            <v>440.01628674191244</v>
          </cell>
          <cell r="CT55">
            <v>1268.4989065140087</v>
          </cell>
          <cell r="CV55">
            <v>11.18068989679721</v>
          </cell>
          <cell r="DJ55">
            <v>828.4826197720962</v>
          </cell>
          <cell r="DL55">
            <v>0</v>
          </cell>
        </row>
        <row r="56">
          <cell r="B56" t="str">
            <v>MSS</v>
          </cell>
          <cell r="D56" t="str">
            <v>MEDICAL SUPPLIES SOLD</v>
          </cell>
          <cell r="F56" t="str">
            <v>D26</v>
          </cell>
          <cell r="H56">
            <v>0</v>
          </cell>
          <cell r="J56">
            <v>47322986.169999987</v>
          </cell>
          <cell r="L56">
            <v>47322986.169999987</v>
          </cell>
          <cell r="N56">
            <v>0</v>
          </cell>
          <cell r="O56" t="str">
            <v>MSS</v>
          </cell>
          <cell r="P56">
            <v>0</v>
          </cell>
          <cell r="R56">
            <v>47323</v>
          </cell>
          <cell r="T56">
            <v>47323</v>
          </cell>
          <cell r="AD56">
            <v>0</v>
          </cell>
          <cell r="AF56">
            <v>47323</v>
          </cell>
          <cell r="AH56">
            <v>47323</v>
          </cell>
          <cell r="AJ56">
            <v>0</v>
          </cell>
          <cell r="AL56">
            <v>0</v>
          </cell>
          <cell r="AN56">
            <v>0</v>
          </cell>
          <cell r="AP56">
            <v>0</v>
          </cell>
          <cell r="AR56">
            <v>0</v>
          </cell>
          <cell r="AT56">
            <v>0</v>
          </cell>
          <cell r="AV56">
            <v>0</v>
          </cell>
          <cell r="AX56">
            <v>0</v>
          </cell>
          <cell r="AZ56">
            <v>0</v>
          </cell>
          <cell r="BB56">
            <v>0</v>
          </cell>
          <cell r="BD56">
            <v>47323</v>
          </cell>
          <cell r="BF56">
            <v>47323</v>
          </cell>
          <cell r="BH56">
            <v>0</v>
          </cell>
          <cell r="BJ56">
            <v>0</v>
          </cell>
          <cell r="BN56">
            <v>0</v>
          </cell>
          <cell r="BR56">
            <v>0</v>
          </cell>
          <cell r="BT56">
            <v>47323</v>
          </cell>
          <cell r="BV56">
            <v>47323</v>
          </cell>
          <cell r="BX56">
            <v>0</v>
          </cell>
          <cell r="CD56">
            <v>0</v>
          </cell>
          <cell r="CG56" t="str">
            <v>MSS</v>
          </cell>
          <cell r="CO56" t="str">
            <v>MSS</v>
          </cell>
          <cell r="CP56">
            <v>0</v>
          </cell>
          <cell r="CR56">
            <v>47323</v>
          </cell>
          <cell r="CT56">
            <v>47323</v>
          </cell>
          <cell r="CV56">
            <v>0</v>
          </cell>
          <cell r="DJ56">
            <v>0</v>
          </cell>
          <cell r="DL56">
            <v>0</v>
          </cell>
        </row>
        <row r="57">
          <cell r="B57" t="str">
            <v>CDS</v>
          </cell>
          <cell r="D57" t="str">
            <v>DRUGS SOLD</v>
          </cell>
          <cell r="F57" t="str">
            <v>D27</v>
          </cell>
          <cell r="H57">
            <v>0</v>
          </cell>
          <cell r="J57">
            <v>22020247.089999996</v>
          </cell>
          <cell r="L57">
            <v>22020247.089999996</v>
          </cell>
          <cell r="N57">
            <v>0</v>
          </cell>
          <cell r="O57" t="str">
            <v>CDS</v>
          </cell>
          <cell r="P57">
            <v>0</v>
          </cell>
          <cell r="R57">
            <v>22020.2</v>
          </cell>
          <cell r="T57">
            <v>22020.2</v>
          </cell>
          <cell r="AD57">
            <v>0</v>
          </cell>
          <cell r="AF57">
            <v>22020.2</v>
          </cell>
          <cell r="AH57">
            <v>22020.2</v>
          </cell>
          <cell r="AJ57">
            <v>0</v>
          </cell>
          <cell r="AL57">
            <v>0</v>
          </cell>
          <cell r="AN57">
            <v>0</v>
          </cell>
          <cell r="AP57">
            <v>0</v>
          </cell>
          <cell r="AR57">
            <v>0</v>
          </cell>
          <cell r="AT57">
            <v>0</v>
          </cell>
          <cell r="AV57">
            <v>0</v>
          </cell>
          <cell r="AX57">
            <v>0</v>
          </cell>
          <cell r="AZ57">
            <v>0</v>
          </cell>
          <cell r="BB57">
            <v>0</v>
          </cell>
          <cell r="BD57">
            <v>22020.2</v>
          </cell>
          <cell r="BF57">
            <v>22020.2</v>
          </cell>
          <cell r="BH57">
            <v>0</v>
          </cell>
          <cell r="BJ57">
            <v>0</v>
          </cell>
          <cell r="BN57">
            <v>0</v>
          </cell>
          <cell r="BR57">
            <v>0</v>
          </cell>
          <cell r="BT57">
            <v>22020.2</v>
          </cell>
          <cell r="BV57">
            <v>22020.2</v>
          </cell>
          <cell r="BX57">
            <v>0</v>
          </cell>
          <cell r="CD57">
            <v>0</v>
          </cell>
          <cell r="CG57" t="str">
            <v>CDS</v>
          </cell>
          <cell r="CO57" t="str">
            <v>CDS</v>
          </cell>
          <cell r="CP57">
            <v>0</v>
          </cell>
          <cell r="CR57">
            <v>22020.2</v>
          </cell>
          <cell r="CT57">
            <v>22020.2</v>
          </cell>
          <cell r="CV57">
            <v>0</v>
          </cell>
          <cell r="DJ57">
            <v>0</v>
          </cell>
          <cell r="DL57">
            <v>0</v>
          </cell>
        </row>
        <row r="58">
          <cell r="B58" t="str">
            <v>LAB</v>
          </cell>
          <cell r="D58" t="str">
            <v>LABORATORY SERVICES</v>
          </cell>
          <cell r="F58" t="str">
            <v>D28</v>
          </cell>
          <cell r="H58">
            <v>4657537.300390657</v>
          </cell>
          <cell r="J58">
            <v>4626505.8683149256</v>
          </cell>
          <cell r="L58">
            <v>9284043.1687055826</v>
          </cell>
          <cell r="N58">
            <v>58.448611373904015</v>
          </cell>
          <cell r="O58" t="str">
            <v>LAB</v>
          </cell>
          <cell r="P58">
            <v>4657.5</v>
          </cell>
          <cell r="R58">
            <v>4626.5</v>
          </cell>
          <cell r="T58">
            <v>9284</v>
          </cell>
          <cell r="AD58">
            <v>4657.5</v>
          </cell>
          <cell r="AF58">
            <v>4626.5</v>
          </cell>
          <cell r="AH58">
            <v>9284</v>
          </cell>
          <cell r="AJ58">
            <v>58.448611373904015</v>
          </cell>
          <cell r="AL58">
            <v>0</v>
          </cell>
          <cell r="AN58">
            <v>0</v>
          </cell>
          <cell r="AP58">
            <v>0</v>
          </cell>
          <cell r="AR58">
            <v>0</v>
          </cell>
          <cell r="AT58">
            <v>33.960858613929837</v>
          </cell>
          <cell r="AV58">
            <v>620.17236237964312</v>
          </cell>
          <cell r="AX58">
            <v>654.13322099357299</v>
          </cell>
          <cell r="AZ58">
            <v>0.25586586285359691</v>
          </cell>
          <cell r="BB58">
            <v>4691.4608586139302</v>
          </cell>
          <cell r="BD58">
            <v>5246.6723623796433</v>
          </cell>
          <cell r="BF58">
            <v>9938.1332209935736</v>
          </cell>
          <cell r="BH58">
            <v>58.704477236757612</v>
          </cell>
          <cell r="BJ58">
            <v>4.5599999999999996</v>
          </cell>
          <cell r="BN58">
            <v>4.5599999999999996</v>
          </cell>
          <cell r="BP58">
            <v>2.7305389221556887E-2</v>
          </cell>
          <cell r="BR58">
            <v>4696.0208586139306</v>
          </cell>
          <cell r="BT58">
            <v>5246.6723623796433</v>
          </cell>
          <cell r="BV58">
            <v>9942.693220993573</v>
          </cell>
          <cell r="BX58">
            <v>58.731782625979172</v>
          </cell>
          <cell r="CB58">
            <v>63.111919999999998</v>
          </cell>
          <cell r="CD58">
            <v>63.111919999999998</v>
          </cell>
          <cell r="CG58" t="str">
            <v>LAB</v>
          </cell>
          <cell r="CO58" t="str">
            <v>LAB</v>
          </cell>
          <cell r="CP58">
            <v>4759.1327786139309</v>
          </cell>
          <cell r="CR58">
            <v>5246.6723623796433</v>
          </cell>
          <cell r="CT58">
            <v>10005.805140993574</v>
          </cell>
          <cell r="CV58">
            <v>58.731782625979172</v>
          </cell>
          <cell r="DJ58">
            <v>4754.5434368254973</v>
          </cell>
          <cell r="DL58">
            <v>4.589341788433261</v>
          </cell>
        </row>
        <row r="59">
          <cell r="H59" t="str">
            <v>XXXXXXXXX</v>
          </cell>
          <cell r="J59" t="str">
            <v>XXXXXXXXX</v>
          </cell>
          <cell r="L59">
            <v>0</v>
          </cell>
          <cell r="O59">
            <v>0</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D59">
            <v>0</v>
          </cell>
          <cell r="CG59">
            <v>0</v>
          </cell>
          <cell r="CO59" t="str">
            <v>BB</v>
          </cell>
          <cell r="CP59">
            <v>0</v>
          </cell>
          <cell r="CR59">
            <v>0</v>
          </cell>
          <cell r="CT59">
            <v>0</v>
          </cell>
          <cell r="CV59">
            <v>0</v>
          </cell>
          <cell r="DJ59">
            <v>0</v>
          </cell>
          <cell r="DL59">
            <v>0</v>
          </cell>
        </row>
        <row r="60">
          <cell r="B60" t="str">
            <v>EKG</v>
          </cell>
          <cell r="D60" t="str">
            <v>ELECTROCARDIOLOGY</v>
          </cell>
          <cell r="F60" t="str">
            <v>D30</v>
          </cell>
          <cell r="H60">
            <v>716155.10063122213</v>
          </cell>
          <cell r="J60">
            <v>11352.883758226391</v>
          </cell>
          <cell r="L60">
            <v>727507.98438944854</v>
          </cell>
          <cell r="N60">
            <v>10.517716413012774</v>
          </cell>
          <cell r="O60" t="str">
            <v>EKG</v>
          </cell>
          <cell r="P60">
            <v>716.2</v>
          </cell>
          <cell r="R60">
            <v>11.4</v>
          </cell>
          <cell r="T60">
            <v>727.6</v>
          </cell>
          <cell r="AD60">
            <v>716.2</v>
          </cell>
          <cell r="AF60">
            <v>11.4</v>
          </cell>
          <cell r="AH60">
            <v>727.6</v>
          </cell>
          <cell r="AJ60">
            <v>10.517716413012774</v>
          </cell>
          <cell r="AL60">
            <v>0</v>
          </cell>
          <cell r="AN60">
            <v>0</v>
          </cell>
          <cell r="AP60">
            <v>0</v>
          </cell>
          <cell r="AR60">
            <v>0</v>
          </cell>
          <cell r="AT60">
            <v>6.1111918939996182</v>
          </cell>
          <cell r="AV60">
            <v>111.59883667671802</v>
          </cell>
          <cell r="AX60">
            <v>117.71002857071764</v>
          </cell>
          <cell r="AZ60">
            <v>4.6042575212770206E-2</v>
          </cell>
          <cell r="BB60">
            <v>722.31119189399965</v>
          </cell>
          <cell r="BD60">
            <v>122.99883667671803</v>
          </cell>
          <cell r="BF60">
            <v>845.31002857071769</v>
          </cell>
          <cell r="BH60">
            <v>10.563758988225544</v>
          </cell>
          <cell r="BJ60">
            <v>0</v>
          </cell>
          <cell r="BN60">
            <v>0</v>
          </cell>
          <cell r="BP60">
            <v>0</v>
          </cell>
          <cell r="BR60">
            <v>722.31119189399965</v>
          </cell>
          <cell r="BT60">
            <v>122.99883667671803</v>
          </cell>
          <cell r="BV60">
            <v>845.31002857071769</v>
          </cell>
          <cell r="BX60">
            <v>10.563758988225544</v>
          </cell>
          <cell r="CB60">
            <v>11.35159</v>
          </cell>
          <cell r="CD60">
            <v>11.35159</v>
          </cell>
          <cell r="CG60" t="str">
            <v>EKG</v>
          </cell>
          <cell r="CO60" t="str">
            <v>EKG</v>
          </cell>
          <cell r="CP60">
            <v>733.66278189399964</v>
          </cell>
          <cell r="CR60">
            <v>122.99883667671803</v>
          </cell>
          <cell r="CT60">
            <v>856.66161857071768</v>
          </cell>
          <cell r="CV60">
            <v>10.563758988225544</v>
          </cell>
          <cell r="DJ60">
            <v>733.66278189399964</v>
          </cell>
          <cell r="DL60">
            <v>0</v>
          </cell>
        </row>
        <row r="61">
          <cell r="B61" t="str">
            <v>IRC</v>
          </cell>
          <cell r="D61" t="str">
            <v>INVASIVE RADIOLOGY/CARDIOVASCULAR</v>
          </cell>
          <cell r="F61" t="str">
            <v>D31</v>
          </cell>
          <cell r="H61">
            <v>4953151.7226840975</v>
          </cell>
          <cell r="J61">
            <v>615914.75111824193</v>
          </cell>
          <cell r="L61">
            <v>5569066.4738023393</v>
          </cell>
          <cell r="N61">
            <v>40.55487400825006</v>
          </cell>
          <cell r="O61" t="str">
            <v>IRC</v>
          </cell>
          <cell r="P61">
            <v>4953.2</v>
          </cell>
          <cell r="R61">
            <v>615.9</v>
          </cell>
          <cell r="T61">
            <v>5569.0999999999995</v>
          </cell>
          <cell r="AD61">
            <v>4953.2</v>
          </cell>
          <cell r="AF61">
            <v>615.9</v>
          </cell>
          <cell r="AH61">
            <v>5569.0999999999995</v>
          </cell>
          <cell r="AJ61">
            <v>40.55487400825006</v>
          </cell>
          <cell r="AL61">
            <v>0</v>
          </cell>
          <cell r="AN61">
            <v>0</v>
          </cell>
          <cell r="AP61">
            <v>0</v>
          </cell>
          <cell r="AR61">
            <v>0</v>
          </cell>
          <cell r="AT61">
            <v>23.56391896959321</v>
          </cell>
          <cell r="AV61">
            <v>430.30982992582409</v>
          </cell>
          <cell r="AX61">
            <v>453.87374889541729</v>
          </cell>
          <cell r="AZ61">
            <v>0.17753386414365241</v>
          </cell>
          <cell r="BB61">
            <v>4976.7639189695929</v>
          </cell>
          <cell r="BD61">
            <v>1046.2098299258241</v>
          </cell>
          <cell r="BF61">
            <v>6022.973748895417</v>
          </cell>
          <cell r="BH61">
            <v>40.732407872393715</v>
          </cell>
          <cell r="BJ61">
            <v>0</v>
          </cell>
          <cell r="BN61">
            <v>0</v>
          </cell>
          <cell r="BP61">
            <v>0</v>
          </cell>
          <cell r="BR61">
            <v>4976.7639189695929</v>
          </cell>
          <cell r="BT61">
            <v>1046.2098299258241</v>
          </cell>
          <cell r="BV61">
            <v>6022.973748895417</v>
          </cell>
          <cell r="BX61">
            <v>40.732407872393715</v>
          </cell>
          <cell r="CB61">
            <v>43.77017</v>
          </cell>
          <cell r="CD61">
            <v>43.77017</v>
          </cell>
          <cell r="CG61" t="str">
            <v>IRC</v>
          </cell>
          <cell r="CO61" t="str">
            <v>IRC</v>
          </cell>
          <cell r="CP61">
            <v>5020.5340889695926</v>
          </cell>
          <cell r="CR61">
            <v>1046.2098299258241</v>
          </cell>
          <cell r="CT61">
            <v>6066.7439188954168</v>
          </cell>
          <cell r="CV61">
            <v>40.732407872393715</v>
          </cell>
          <cell r="DJ61">
            <v>5020.5340889695926</v>
          </cell>
          <cell r="DL61">
            <v>0</v>
          </cell>
        </row>
        <row r="62">
          <cell r="B62" t="str">
            <v>RAD</v>
          </cell>
          <cell r="D62" t="str">
            <v>RADIOLOGY DIAGNOSTIC</v>
          </cell>
          <cell r="F62" t="str">
            <v>D32</v>
          </cell>
          <cell r="H62">
            <v>3882803.6331418739</v>
          </cell>
          <cell r="J62">
            <v>351828.19049274933</v>
          </cell>
          <cell r="L62">
            <v>4234631.8236346235</v>
          </cell>
          <cell r="N62">
            <v>41.375440664238887</v>
          </cell>
          <cell r="O62" t="str">
            <v>RAD</v>
          </cell>
          <cell r="P62">
            <v>3882.8</v>
          </cell>
          <cell r="R62">
            <v>351.8</v>
          </cell>
          <cell r="T62">
            <v>4234.6000000000004</v>
          </cell>
          <cell r="AD62">
            <v>3882.8</v>
          </cell>
          <cell r="AF62">
            <v>351.8</v>
          </cell>
          <cell r="AH62">
            <v>4234.6000000000004</v>
          </cell>
          <cell r="AJ62">
            <v>41.375440664238887</v>
          </cell>
          <cell r="AL62">
            <v>0</v>
          </cell>
          <cell r="AN62">
            <v>0</v>
          </cell>
          <cell r="AP62">
            <v>0</v>
          </cell>
          <cell r="AR62">
            <v>0</v>
          </cell>
          <cell r="AT62">
            <v>24.040699299053419</v>
          </cell>
          <cell r="AV62">
            <v>439.01649976061447</v>
          </cell>
          <cell r="AX62">
            <v>463.05719905966788</v>
          </cell>
          <cell r="AZ62">
            <v>0.18112599388853823</v>
          </cell>
          <cell r="BB62">
            <v>3906.8406992990535</v>
          </cell>
          <cell r="BD62">
            <v>790.81649976061453</v>
          </cell>
          <cell r="BF62">
            <v>4697.6571990596676</v>
          </cell>
          <cell r="BH62">
            <v>41.556566658127423</v>
          </cell>
          <cell r="BJ62">
            <v>5.0039110754847789</v>
          </cell>
          <cell r="BN62">
            <v>5.0039110754847789</v>
          </cell>
          <cell r="BP62">
            <v>1.515877332773335E-2</v>
          </cell>
          <cell r="BR62">
            <v>3911.8446103745382</v>
          </cell>
          <cell r="BT62">
            <v>790.81649976061453</v>
          </cell>
          <cell r="BV62">
            <v>4702.6611101351527</v>
          </cell>
          <cell r="BX62">
            <v>41.571725431455157</v>
          </cell>
          <cell r="CB62">
            <v>44.672089999999997</v>
          </cell>
          <cell r="CD62">
            <v>44.672089999999997</v>
          </cell>
          <cell r="CG62" t="str">
            <v>RAD</v>
          </cell>
          <cell r="CO62" t="str">
            <v>RAD</v>
          </cell>
          <cell r="CP62">
            <v>3956.5167003745382</v>
          </cell>
          <cell r="CR62">
            <v>790.81649976061453</v>
          </cell>
          <cell r="CT62">
            <v>4747.3332001351528</v>
          </cell>
          <cell r="CV62">
            <v>41.571725431455157</v>
          </cell>
          <cell r="DJ62">
            <v>3951.4965000043621</v>
          </cell>
          <cell r="DL62">
            <v>5.020200370176255</v>
          </cell>
        </row>
        <row r="63">
          <cell r="B63" t="str">
            <v>CAT</v>
          </cell>
          <cell r="D63" t="str">
            <v>CT SCANNER</v>
          </cell>
          <cell r="F63" t="str">
            <v>D33</v>
          </cell>
          <cell r="H63">
            <v>857384.82322950312</v>
          </cell>
          <cell r="J63">
            <v>259702.59758257837</v>
          </cell>
          <cell r="L63">
            <v>1117087.4208120815</v>
          </cell>
          <cell r="N63">
            <v>8.7595071093120538</v>
          </cell>
          <cell r="O63" t="str">
            <v>CAT</v>
          </cell>
          <cell r="P63">
            <v>857.4</v>
          </cell>
          <cell r="R63">
            <v>259.7</v>
          </cell>
          <cell r="T63">
            <v>1117.0999999999999</v>
          </cell>
          <cell r="AD63">
            <v>857.4</v>
          </cell>
          <cell r="AF63">
            <v>259.7</v>
          </cell>
          <cell r="AH63">
            <v>1117.0999999999999</v>
          </cell>
          <cell r="AJ63">
            <v>8.7595071093120538</v>
          </cell>
          <cell r="AL63">
            <v>0</v>
          </cell>
          <cell r="AN63">
            <v>0</v>
          </cell>
          <cell r="AP63">
            <v>0</v>
          </cell>
          <cell r="AR63">
            <v>0</v>
          </cell>
          <cell r="AT63">
            <v>5.0896056463007469</v>
          </cell>
          <cell r="AV63">
            <v>92.943255443854412</v>
          </cell>
          <cell r="AX63">
            <v>98.032861090155166</v>
          </cell>
          <cell r="AZ63">
            <v>3.8345801414488637E-2</v>
          </cell>
          <cell r="BB63">
            <v>862.48960564630067</v>
          </cell>
          <cell r="BD63">
            <v>352.6432554438544</v>
          </cell>
          <cell r="BF63">
            <v>1215.1328610901551</v>
          </cell>
          <cell r="BH63">
            <v>8.797852910726542</v>
          </cell>
          <cell r="BJ63">
            <v>0</v>
          </cell>
          <cell r="BN63">
            <v>0</v>
          </cell>
          <cell r="BP63">
            <v>0</v>
          </cell>
          <cell r="BR63">
            <v>862.48960564630067</v>
          </cell>
          <cell r="BT63">
            <v>352.6432554438544</v>
          </cell>
          <cell r="BV63">
            <v>1215.1328610901551</v>
          </cell>
          <cell r="BX63">
            <v>8.797852910726542</v>
          </cell>
          <cell r="CB63">
            <v>9.4539799999999996</v>
          </cell>
          <cell r="CD63">
            <v>9.4539799999999996</v>
          </cell>
          <cell r="CG63" t="str">
            <v>CAT</v>
          </cell>
          <cell r="CO63" t="str">
            <v>CT</v>
          </cell>
          <cell r="CP63">
            <v>871.94358564630068</v>
          </cell>
          <cell r="CR63">
            <v>352.6432554438544</v>
          </cell>
          <cell r="CT63">
            <v>1224.5868410901551</v>
          </cell>
          <cell r="CV63">
            <v>8.797852910726542</v>
          </cell>
          <cell r="DJ63">
            <v>871.94358564630068</v>
          </cell>
          <cell r="DL63">
            <v>0</v>
          </cell>
        </row>
        <row r="64">
          <cell r="B64" t="str">
            <v>RAT</v>
          </cell>
          <cell r="D64" t="str">
            <v>RADIOLOGY THERAPEUTIC</v>
          </cell>
          <cell r="F64" t="str">
            <v>D34</v>
          </cell>
          <cell r="H64">
            <v>1380471.6973430191</v>
          </cell>
          <cell r="J64">
            <v>906812.43000000017</v>
          </cell>
          <cell r="L64">
            <v>2287284.1273430195</v>
          </cell>
          <cell r="N64">
            <v>5.5066105769230766</v>
          </cell>
          <cell r="O64" t="str">
            <v>RAT</v>
          </cell>
          <cell r="P64">
            <v>1380.5</v>
          </cell>
          <cell r="R64">
            <v>906.8</v>
          </cell>
          <cell r="T64">
            <v>2287.3000000000002</v>
          </cell>
          <cell r="AD64">
            <v>1380.5</v>
          </cell>
          <cell r="AF64">
            <v>906.8</v>
          </cell>
          <cell r="AH64">
            <v>2287.3000000000002</v>
          </cell>
          <cell r="AJ64">
            <v>5.5066105769230766</v>
          </cell>
          <cell r="AL64">
            <v>0</v>
          </cell>
          <cell r="AN64">
            <v>0</v>
          </cell>
          <cell r="AP64">
            <v>0</v>
          </cell>
          <cell r="AR64">
            <v>0</v>
          </cell>
          <cell r="AT64">
            <v>3.1995494648885812</v>
          </cell>
          <cell r="AV64">
            <v>58.428209155365074</v>
          </cell>
          <cell r="AX64">
            <v>61.627758620253658</v>
          </cell>
          <cell r="AZ64">
            <v>2.4105853561684997E-2</v>
          </cell>
          <cell r="BB64">
            <v>1383.6995494648886</v>
          </cell>
          <cell r="BD64">
            <v>965.22820915536499</v>
          </cell>
          <cell r="BF64">
            <v>2348.9277586202534</v>
          </cell>
          <cell r="BH64">
            <v>5.5307164304847616</v>
          </cell>
          <cell r="BJ64">
            <v>0</v>
          </cell>
          <cell r="BN64">
            <v>0</v>
          </cell>
          <cell r="BP64">
            <v>0</v>
          </cell>
          <cell r="BR64">
            <v>1383.6995494648886</v>
          </cell>
          <cell r="BT64">
            <v>965.22820915536499</v>
          </cell>
          <cell r="BV64">
            <v>2348.9277586202534</v>
          </cell>
          <cell r="BX64">
            <v>5.5307164304847616</v>
          </cell>
          <cell r="CB64">
            <v>5.9431900000000004</v>
          </cell>
          <cell r="CD64">
            <v>5.9431900000000004</v>
          </cell>
          <cell r="CG64" t="str">
            <v>RAT</v>
          </cell>
          <cell r="CO64" t="str">
            <v>RAT</v>
          </cell>
          <cell r="CP64">
            <v>1389.6427394648886</v>
          </cell>
          <cell r="CR64">
            <v>965.22820915536499</v>
          </cell>
          <cell r="CT64">
            <v>2354.8709486202533</v>
          </cell>
          <cell r="CV64">
            <v>5.5307164304847616</v>
          </cell>
          <cell r="DJ64">
            <v>1389.6427394648886</v>
          </cell>
          <cell r="DL64">
            <v>0</v>
          </cell>
        </row>
        <row r="65">
          <cell r="B65" t="str">
            <v>NUC</v>
          </cell>
          <cell r="D65" t="str">
            <v>NUCLEAR MEDICINE</v>
          </cell>
          <cell r="F65" t="str">
            <v>D35</v>
          </cell>
          <cell r="H65">
            <v>482740.75151204836</v>
          </cell>
          <cell r="J65">
            <v>2141852.3861803403</v>
          </cell>
          <cell r="L65">
            <v>2624593.1376923886</v>
          </cell>
          <cell r="N65">
            <v>5.9117765292077333</v>
          </cell>
          <cell r="O65" t="str">
            <v>NUC</v>
          </cell>
          <cell r="P65">
            <v>482.7</v>
          </cell>
          <cell r="R65">
            <v>2141.9</v>
          </cell>
          <cell r="T65">
            <v>2624.6</v>
          </cell>
          <cell r="AD65">
            <v>482.7</v>
          </cell>
          <cell r="AF65">
            <v>2141.9</v>
          </cell>
          <cell r="AH65">
            <v>2624.6</v>
          </cell>
          <cell r="AJ65">
            <v>5.9117765292077333</v>
          </cell>
          <cell r="AL65">
            <v>0</v>
          </cell>
          <cell r="AN65">
            <v>0</v>
          </cell>
          <cell r="AP65">
            <v>0</v>
          </cell>
          <cell r="AR65">
            <v>0</v>
          </cell>
          <cell r="AT65">
            <v>3.434966240364977</v>
          </cell>
          <cell r="AV65">
            <v>62.727245862614566</v>
          </cell>
          <cell r="AX65">
            <v>66.162212102979538</v>
          </cell>
          <cell r="AZ65">
            <v>2.587951650325658E-2</v>
          </cell>
          <cell r="BB65">
            <v>486.13496624036497</v>
          </cell>
          <cell r="BD65">
            <v>2204.6272458626145</v>
          </cell>
          <cell r="BF65">
            <v>2690.7622121029794</v>
          </cell>
          <cell r="BH65">
            <v>5.9376560457109901</v>
          </cell>
          <cell r="BJ65">
            <v>0</v>
          </cell>
          <cell r="BN65">
            <v>0</v>
          </cell>
          <cell r="BP65">
            <v>0</v>
          </cell>
          <cell r="BR65">
            <v>486.13496624036497</v>
          </cell>
          <cell r="BT65">
            <v>2204.6272458626145</v>
          </cell>
          <cell r="BV65">
            <v>2690.7622121029794</v>
          </cell>
          <cell r="BX65">
            <v>5.9376560457109901</v>
          </cell>
          <cell r="CB65">
            <v>6.3804800000000004</v>
          </cell>
          <cell r="CD65">
            <v>6.3804800000000004</v>
          </cell>
          <cell r="CG65" t="str">
            <v>NUC</v>
          </cell>
          <cell r="CO65" t="str">
            <v>NUC</v>
          </cell>
          <cell r="CP65">
            <v>492.51544624036495</v>
          </cell>
          <cell r="CR65">
            <v>2204.6272458626145</v>
          </cell>
          <cell r="CT65">
            <v>2697.1426921029793</v>
          </cell>
          <cell r="CV65">
            <v>5.9376560457109901</v>
          </cell>
          <cell r="DJ65">
            <v>492.51544624036495</v>
          </cell>
          <cell r="DL65">
            <v>0</v>
          </cell>
        </row>
        <row r="66">
          <cell r="B66" t="str">
            <v>RES</v>
          </cell>
          <cell r="D66" t="str">
            <v>RESPIRATORY THERAPY</v>
          </cell>
          <cell r="F66" t="str">
            <v>D36</v>
          </cell>
          <cell r="H66">
            <v>2365263.0104284957</v>
          </cell>
          <cell r="J66">
            <v>115744.93</v>
          </cell>
          <cell r="L66">
            <v>2481007.9404284959</v>
          </cell>
          <cell r="N66">
            <v>25.454692307692309</v>
          </cell>
          <cell r="O66" t="str">
            <v>RES</v>
          </cell>
          <cell r="P66">
            <v>2365.3000000000002</v>
          </cell>
          <cell r="R66">
            <v>115.7</v>
          </cell>
          <cell r="T66">
            <v>2481</v>
          </cell>
          <cell r="AD66">
            <v>2365.3000000000002</v>
          </cell>
          <cell r="AF66">
            <v>115.7</v>
          </cell>
          <cell r="AH66">
            <v>2481</v>
          </cell>
          <cell r="AJ66">
            <v>25.454692307692309</v>
          </cell>
          <cell r="AL66">
            <v>0</v>
          </cell>
          <cell r="AN66">
            <v>0</v>
          </cell>
          <cell r="AP66">
            <v>0</v>
          </cell>
          <cell r="AR66">
            <v>0</v>
          </cell>
          <cell r="AT66">
            <v>14.790141052154906</v>
          </cell>
          <cell r="AV66">
            <v>270.0884809926672</v>
          </cell>
          <cell r="AX66">
            <v>284.87862204482212</v>
          </cell>
          <cell r="AZ66">
            <v>0.11143099310462679</v>
          </cell>
          <cell r="BB66">
            <v>2380.0901410521551</v>
          </cell>
          <cell r="BD66">
            <v>385.78848099266719</v>
          </cell>
          <cell r="BF66">
            <v>2765.8786220448224</v>
          </cell>
          <cell r="BH66">
            <v>25.566123300796935</v>
          </cell>
          <cell r="BJ66">
            <v>0</v>
          </cell>
          <cell r="BN66">
            <v>0</v>
          </cell>
          <cell r="BP66">
            <v>0</v>
          </cell>
          <cell r="BR66">
            <v>2380.0901410521551</v>
          </cell>
          <cell r="BT66">
            <v>385.78848099266719</v>
          </cell>
          <cell r="BV66">
            <v>2765.8786220448224</v>
          </cell>
          <cell r="BX66">
            <v>25.566123300796935</v>
          </cell>
          <cell r="CB66">
            <v>27.472809999999999</v>
          </cell>
          <cell r="CD66">
            <v>27.472809999999999</v>
          </cell>
          <cell r="CG66" t="str">
            <v>RES</v>
          </cell>
          <cell r="CO66" t="str">
            <v>RES</v>
          </cell>
          <cell r="CP66">
            <v>2407.5629510521553</v>
          </cell>
          <cell r="CR66">
            <v>385.78848099266719</v>
          </cell>
          <cell r="CT66">
            <v>2793.3514320448226</v>
          </cell>
          <cell r="CV66">
            <v>25.566123300796935</v>
          </cell>
          <cell r="DJ66">
            <v>2407.5629510521553</v>
          </cell>
          <cell r="DL66">
            <v>0</v>
          </cell>
        </row>
        <row r="67">
          <cell r="B67" t="str">
            <v>PUL</v>
          </cell>
          <cell r="D67" t="str">
            <v>PULMONARY FUNCTION</v>
          </cell>
          <cell r="F67" t="str">
            <v>D37</v>
          </cell>
          <cell r="H67">
            <v>121368.30246640104</v>
          </cell>
          <cell r="J67">
            <v>6940.1097150610585</v>
          </cell>
          <cell r="L67">
            <v>128308.4121814621</v>
          </cell>
          <cell r="N67">
            <v>1.2094179618128336</v>
          </cell>
          <cell r="O67" t="str">
            <v>PUL</v>
          </cell>
          <cell r="P67">
            <v>121.4</v>
          </cell>
          <cell r="R67">
            <v>6.9</v>
          </cell>
          <cell r="T67">
            <v>128.30000000000001</v>
          </cell>
          <cell r="AD67">
            <v>121.4</v>
          </cell>
          <cell r="AF67">
            <v>6.9</v>
          </cell>
          <cell r="AH67">
            <v>128.30000000000001</v>
          </cell>
          <cell r="AJ67">
            <v>1.2094179618128336</v>
          </cell>
          <cell r="AL67">
            <v>0</v>
          </cell>
          <cell r="AN67">
            <v>0</v>
          </cell>
          <cell r="AP67">
            <v>0</v>
          </cell>
          <cell r="AR67">
            <v>0</v>
          </cell>
          <cell r="AT67">
            <v>0.70271767696111498</v>
          </cell>
          <cell r="AV67">
            <v>12.832599044717719</v>
          </cell>
          <cell r="AX67">
            <v>13.535316721678834</v>
          </cell>
          <cell r="AZ67">
            <v>5.2943733490996344E-3</v>
          </cell>
          <cell r="BB67">
            <v>122.10271767696112</v>
          </cell>
          <cell r="BD67">
            <v>19.73259904471772</v>
          </cell>
          <cell r="BF67">
            <v>141.83531672167885</v>
          </cell>
          <cell r="BH67">
            <v>1.2147123351619331</v>
          </cell>
          <cell r="BJ67">
            <v>0</v>
          </cell>
          <cell r="BN67">
            <v>0</v>
          </cell>
          <cell r="BP67">
            <v>0</v>
          </cell>
          <cell r="BR67">
            <v>122.10271767696112</v>
          </cell>
          <cell r="BT67">
            <v>19.73259904471772</v>
          </cell>
          <cell r="BV67">
            <v>141.83531672167885</v>
          </cell>
          <cell r="BX67">
            <v>1.2147123351619331</v>
          </cell>
          <cell r="CB67">
            <v>1.3052999999999999</v>
          </cell>
          <cell r="CD67">
            <v>1.3052999999999999</v>
          </cell>
          <cell r="CG67" t="str">
            <v>PUL</v>
          </cell>
          <cell r="CO67" t="str">
            <v>PUL</v>
          </cell>
          <cell r="CP67">
            <v>123.40801767696112</v>
          </cell>
          <cell r="CR67">
            <v>19.73259904471772</v>
          </cell>
          <cell r="CT67">
            <v>143.14061672167884</v>
          </cell>
          <cell r="CV67">
            <v>1.2147123351619331</v>
          </cell>
          <cell r="DJ67">
            <v>123.40801767696112</v>
          </cell>
          <cell r="DL67">
            <v>0</v>
          </cell>
        </row>
        <row r="68">
          <cell r="B68" t="str">
            <v>EEG</v>
          </cell>
          <cell r="D68" t="str">
            <v>ELECTROENCEPHALOGRAPHY</v>
          </cell>
          <cell r="F68" t="str">
            <v>D38</v>
          </cell>
          <cell r="H68">
            <v>331175.98710951238</v>
          </cell>
          <cell r="J68">
            <v>16024.740000000003</v>
          </cell>
          <cell r="L68">
            <v>347200.72710951237</v>
          </cell>
          <cell r="N68">
            <v>3.3504035087719295</v>
          </cell>
          <cell r="O68" t="str">
            <v>EEG</v>
          </cell>
          <cell r="P68">
            <v>331.2</v>
          </cell>
          <cell r="R68">
            <v>16</v>
          </cell>
          <cell r="T68">
            <v>347.2</v>
          </cell>
          <cell r="AD68">
            <v>331.2</v>
          </cell>
          <cell r="AF68">
            <v>16</v>
          </cell>
          <cell r="AH68">
            <v>347.2</v>
          </cell>
          <cell r="AJ68">
            <v>3.3504035087719295</v>
          </cell>
          <cell r="AL68">
            <v>0</v>
          </cell>
          <cell r="AN68">
            <v>0</v>
          </cell>
          <cell r="AP68">
            <v>0</v>
          </cell>
          <cell r="AR68">
            <v>0</v>
          </cell>
          <cell r="AT68">
            <v>1.9467114305442559</v>
          </cell>
          <cell r="AV68">
            <v>35.549649685738061</v>
          </cell>
          <cell r="AX68">
            <v>37.496361116282316</v>
          </cell>
          <cell r="AZ68">
            <v>1.4666796430725692E-2</v>
          </cell>
          <cell r="BB68">
            <v>333.14671143054426</v>
          </cell>
          <cell r="BD68">
            <v>51.549649685738061</v>
          </cell>
          <cell r="BF68">
            <v>384.69636111628233</v>
          </cell>
          <cell r="BH68">
            <v>3.3650703052026554</v>
          </cell>
          <cell r="BJ68">
            <v>0</v>
          </cell>
          <cell r="BN68">
            <v>0</v>
          </cell>
          <cell r="BP68">
            <v>0</v>
          </cell>
          <cell r="BR68">
            <v>333.14671143054426</v>
          </cell>
          <cell r="BT68">
            <v>51.549649685738061</v>
          </cell>
          <cell r="BV68">
            <v>384.69636111628233</v>
          </cell>
          <cell r="BX68">
            <v>3.3650703052026554</v>
          </cell>
          <cell r="CB68">
            <v>3.6160299999999999</v>
          </cell>
          <cell r="CD68">
            <v>3.6160299999999999</v>
          </cell>
          <cell r="CG68" t="str">
            <v>EEG</v>
          </cell>
          <cell r="CO68" t="str">
            <v>EEG</v>
          </cell>
          <cell r="CP68">
            <v>336.76274143054428</v>
          </cell>
          <cell r="CR68">
            <v>51.549649685738061</v>
          </cell>
          <cell r="CT68">
            <v>388.31239111628236</v>
          </cell>
          <cell r="CV68">
            <v>3.3650703052026554</v>
          </cell>
          <cell r="DJ68">
            <v>336.76274143054428</v>
          </cell>
          <cell r="DL68">
            <v>0</v>
          </cell>
        </row>
        <row r="69">
          <cell r="B69" t="str">
            <v>PTH</v>
          </cell>
          <cell r="D69" t="str">
            <v>PHYSICAL THERAPY</v>
          </cell>
          <cell r="F69" t="str">
            <v>D39</v>
          </cell>
          <cell r="H69">
            <v>1557235.7452897704</v>
          </cell>
          <cell r="J69">
            <v>76249.032891193056</v>
          </cell>
          <cell r="L69">
            <v>1633484.7781809634</v>
          </cell>
          <cell r="N69">
            <v>13.375576654680829</v>
          </cell>
          <cell r="O69" t="str">
            <v>PTH</v>
          </cell>
          <cell r="P69">
            <v>1557.2</v>
          </cell>
          <cell r="R69">
            <v>76.2</v>
          </cell>
          <cell r="T69">
            <v>1633.4</v>
          </cell>
          <cell r="AD69">
            <v>1557.2</v>
          </cell>
          <cell r="AF69">
            <v>76.2</v>
          </cell>
          <cell r="AH69">
            <v>1633.4</v>
          </cell>
          <cell r="AJ69">
            <v>13.375576654680829</v>
          </cell>
          <cell r="AL69">
            <v>0</v>
          </cell>
          <cell r="AN69">
            <v>0</v>
          </cell>
          <cell r="AP69">
            <v>0</v>
          </cell>
          <cell r="AR69">
            <v>0</v>
          </cell>
          <cell r="AT69">
            <v>7.7717170172533292</v>
          </cell>
          <cell r="AV69">
            <v>141.92232761627281</v>
          </cell>
          <cell r="AX69">
            <v>149.69404463352615</v>
          </cell>
          <cell r="AZ69">
            <v>5.8553203942195653E-2</v>
          </cell>
          <cell r="BB69">
            <v>1564.9717170172535</v>
          </cell>
          <cell r="BD69">
            <v>218.1223276162728</v>
          </cell>
          <cell r="BF69">
            <v>1783.0940446335262</v>
          </cell>
          <cell r="BH69">
            <v>13.434129858623026</v>
          </cell>
          <cell r="BJ69">
            <v>0</v>
          </cell>
          <cell r="BN69">
            <v>0</v>
          </cell>
          <cell r="BP69">
            <v>0</v>
          </cell>
          <cell r="BR69">
            <v>1564.9717170172535</v>
          </cell>
          <cell r="BT69">
            <v>218.1223276162728</v>
          </cell>
          <cell r="BV69">
            <v>1783.0940446335262</v>
          </cell>
          <cell r="BX69">
            <v>13.434129858623026</v>
          </cell>
          <cell r="CB69">
            <v>14.436030000000001</v>
          </cell>
          <cell r="CD69">
            <v>14.436030000000001</v>
          </cell>
          <cell r="CG69" t="str">
            <v>PTH</v>
          </cell>
          <cell r="CO69" t="str">
            <v>PTH</v>
          </cell>
          <cell r="CP69">
            <v>1579.4077470172535</v>
          </cell>
          <cell r="CR69">
            <v>218.1223276162728</v>
          </cell>
          <cell r="CT69">
            <v>1797.5300746335263</v>
          </cell>
          <cell r="CV69">
            <v>13.434129858623026</v>
          </cell>
          <cell r="DJ69">
            <v>1579.4077470172535</v>
          </cell>
          <cell r="DL69">
            <v>0</v>
          </cell>
        </row>
        <row r="70">
          <cell r="B70" t="str">
            <v>OTH</v>
          </cell>
          <cell r="D70" t="str">
            <v>OCCUPATIONAL THERAPY</v>
          </cell>
          <cell r="F70" t="str">
            <v>D40</v>
          </cell>
          <cell r="H70">
            <v>1398910.1875309795</v>
          </cell>
          <cell r="J70">
            <v>58523.497203321684</v>
          </cell>
          <cell r="L70">
            <v>1457433.6847343012</v>
          </cell>
          <cell r="N70">
            <v>13.911778846153846</v>
          </cell>
          <cell r="O70" t="str">
            <v>OTH</v>
          </cell>
          <cell r="P70">
            <v>1398.9</v>
          </cell>
          <cell r="R70">
            <v>58.5</v>
          </cell>
          <cell r="T70">
            <v>1457.4</v>
          </cell>
          <cell r="AD70">
            <v>1398.9</v>
          </cell>
          <cell r="AF70">
            <v>58.5</v>
          </cell>
          <cell r="AH70">
            <v>1457.4</v>
          </cell>
          <cell r="AJ70">
            <v>13.911778846153846</v>
          </cell>
          <cell r="AL70">
            <v>0</v>
          </cell>
          <cell r="AN70">
            <v>0</v>
          </cell>
          <cell r="AP70">
            <v>0</v>
          </cell>
          <cell r="AR70">
            <v>0</v>
          </cell>
          <cell r="AT70">
            <v>8.0832708144274523</v>
          </cell>
          <cell r="AV70">
            <v>147.61173189778208</v>
          </cell>
          <cell r="AX70">
            <v>155.69500271220954</v>
          </cell>
          <cell r="AZ70">
            <v>6.0900493863380804E-2</v>
          </cell>
          <cell r="BB70">
            <v>1406.9832708144274</v>
          </cell>
          <cell r="BD70">
            <v>206.11173189778208</v>
          </cell>
          <cell r="BF70">
            <v>1613.0950027122094</v>
          </cell>
          <cell r="BH70">
            <v>13.972679340017226</v>
          </cell>
          <cell r="BJ70">
            <v>0</v>
          </cell>
          <cell r="BN70">
            <v>0</v>
          </cell>
          <cell r="BP70">
            <v>0</v>
          </cell>
          <cell r="BR70">
            <v>1406.9832708144274</v>
          </cell>
          <cell r="BT70">
            <v>206.11173189778208</v>
          </cell>
          <cell r="BV70">
            <v>1613.0950027122094</v>
          </cell>
          <cell r="BX70">
            <v>13.972679340017226</v>
          </cell>
          <cell r="CB70">
            <v>15.01474</v>
          </cell>
          <cell r="CD70">
            <v>15.01474</v>
          </cell>
          <cell r="CG70" t="str">
            <v>OTH</v>
          </cell>
          <cell r="CO70" t="str">
            <v>OTH</v>
          </cell>
          <cell r="CP70">
            <v>1421.9980108144275</v>
          </cell>
          <cell r="CR70">
            <v>206.11173189778208</v>
          </cell>
          <cell r="CT70">
            <v>1628.1097427122095</v>
          </cell>
          <cell r="CV70">
            <v>13.972679340017226</v>
          </cell>
          <cell r="DJ70">
            <v>1421.9980108144275</v>
          </cell>
          <cell r="DL70">
            <v>0</v>
          </cell>
        </row>
        <row r="71">
          <cell r="B71" t="str">
            <v>STH</v>
          </cell>
          <cell r="D71" t="str">
            <v>SPEECH LANGUAGE PATHOLOGY</v>
          </cell>
          <cell r="F71" t="str">
            <v>D41</v>
          </cell>
          <cell r="H71">
            <v>213999.58535357102</v>
          </cell>
          <cell r="J71">
            <v>1664.1</v>
          </cell>
          <cell r="L71">
            <v>215663.68535357103</v>
          </cell>
          <cell r="N71">
            <v>1.4227163461538461</v>
          </cell>
          <cell r="O71" t="str">
            <v>STH</v>
          </cell>
          <cell r="P71">
            <v>214</v>
          </cell>
          <cell r="R71">
            <v>1.7</v>
          </cell>
          <cell r="T71">
            <v>215.7</v>
          </cell>
          <cell r="AD71">
            <v>214</v>
          </cell>
          <cell r="AF71">
            <v>1.7</v>
          </cell>
          <cell r="AH71">
            <v>215.7</v>
          </cell>
          <cell r="AJ71">
            <v>1.4227163461538461</v>
          </cell>
          <cell r="AL71">
            <v>0</v>
          </cell>
          <cell r="AN71">
            <v>0</v>
          </cell>
          <cell r="AP71">
            <v>0</v>
          </cell>
          <cell r="AR71">
            <v>0</v>
          </cell>
          <cell r="AT71">
            <v>0.82665212301399404</v>
          </cell>
          <cell r="AV71">
            <v>15.095813855114187</v>
          </cell>
          <cell r="AX71">
            <v>15.922465978128182</v>
          </cell>
          <cell r="AZ71">
            <v>6.2281128147913421E-3</v>
          </cell>
          <cell r="BB71">
            <v>214.82665212301399</v>
          </cell>
          <cell r="BD71">
            <v>16.795813855114186</v>
          </cell>
          <cell r="BF71">
            <v>231.62246597812816</v>
          </cell>
          <cell r="BH71">
            <v>1.4289444589686375</v>
          </cell>
          <cell r="BJ71">
            <v>0</v>
          </cell>
          <cell r="BN71">
            <v>0</v>
          </cell>
          <cell r="BP71">
            <v>0</v>
          </cell>
          <cell r="BR71">
            <v>214.82665212301399</v>
          </cell>
          <cell r="BT71">
            <v>16.795813855114186</v>
          </cell>
          <cell r="BV71">
            <v>231.62246597812816</v>
          </cell>
          <cell r="BX71">
            <v>1.4289444589686375</v>
          </cell>
          <cell r="CB71">
            <v>1.5355099999999999</v>
          </cell>
          <cell r="CD71">
            <v>1.5355099999999999</v>
          </cell>
          <cell r="CG71" t="str">
            <v>STH</v>
          </cell>
          <cell r="CO71" t="str">
            <v>STH</v>
          </cell>
          <cell r="CP71">
            <v>216.36216212301397</v>
          </cell>
          <cell r="CR71">
            <v>16.795813855114186</v>
          </cell>
          <cell r="CT71">
            <v>233.15797597812815</v>
          </cell>
          <cell r="CV71">
            <v>1.4289444589686375</v>
          </cell>
          <cell r="DJ71">
            <v>216.36216212301397</v>
          </cell>
          <cell r="DL71">
            <v>0</v>
          </cell>
        </row>
        <row r="72">
          <cell r="B72" t="str">
            <v>REC</v>
          </cell>
          <cell r="D72" t="str">
            <v>RECREATIONAL THERAPY</v>
          </cell>
          <cell r="F72" t="str">
            <v>D42</v>
          </cell>
          <cell r="H72">
            <v>0</v>
          </cell>
          <cell r="J72">
            <v>0</v>
          </cell>
          <cell r="L72">
            <v>0</v>
          </cell>
          <cell r="N72">
            <v>0</v>
          </cell>
          <cell r="O72" t="str">
            <v>REC</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REC</v>
          </cell>
          <cell r="CO72" t="str">
            <v>REC</v>
          </cell>
          <cell r="CP72">
            <v>0</v>
          </cell>
          <cell r="CR72">
            <v>0</v>
          </cell>
          <cell r="CT72">
            <v>0</v>
          </cell>
          <cell r="CV72">
            <v>0</v>
          </cell>
          <cell r="DJ72">
            <v>0</v>
          </cell>
          <cell r="DL72">
            <v>0</v>
          </cell>
        </row>
        <row r="73">
          <cell r="B73" t="str">
            <v>AUD</v>
          </cell>
          <cell r="D73" t="str">
            <v>AUDIOLOGY</v>
          </cell>
          <cell r="F73" t="str">
            <v>D43</v>
          </cell>
          <cell r="H73">
            <v>0</v>
          </cell>
          <cell r="J73">
            <v>91450</v>
          </cell>
          <cell r="L73">
            <v>91450</v>
          </cell>
          <cell r="N73">
            <v>0</v>
          </cell>
          <cell r="O73" t="str">
            <v>AUD</v>
          </cell>
          <cell r="P73">
            <v>0</v>
          </cell>
          <cell r="R73">
            <v>91.5</v>
          </cell>
          <cell r="T73">
            <v>91.5</v>
          </cell>
          <cell r="AD73">
            <v>0</v>
          </cell>
          <cell r="AF73">
            <v>91.5</v>
          </cell>
          <cell r="AH73">
            <v>91.5</v>
          </cell>
          <cell r="AJ73">
            <v>0</v>
          </cell>
          <cell r="AL73">
            <v>0</v>
          </cell>
          <cell r="AN73">
            <v>0</v>
          </cell>
          <cell r="AP73">
            <v>0</v>
          </cell>
          <cell r="AR73">
            <v>0</v>
          </cell>
          <cell r="AT73">
            <v>0</v>
          </cell>
          <cell r="AV73">
            <v>0</v>
          </cell>
          <cell r="AX73">
            <v>0</v>
          </cell>
          <cell r="AZ73">
            <v>0</v>
          </cell>
          <cell r="BB73">
            <v>0</v>
          </cell>
          <cell r="BD73">
            <v>91.5</v>
          </cell>
          <cell r="BF73">
            <v>91.5</v>
          </cell>
          <cell r="BH73">
            <v>0</v>
          </cell>
          <cell r="BJ73">
            <v>0</v>
          </cell>
          <cell r="BN73">
            <v>0</v>
          </cell>
          <cell r="BP73">
            <v>0</v>
          </cell>
          <cell r="BR73">
            <v>0</v>
          </cell>
          <cell r="BT73">
            <v>91.5</v>
          </cell>
          <cell r="BV73">
            <v>91.5</v>
          </cell>
          <cell r="BX73">
            <v>0</v>
          </cell>
          <cell r="CB73">
            <v>0</v>
          </cell>
          <cell r="CD73">
            <v>0</v>
          </cell>
          <cell r="CG73" t="str">
            <v>AUD</v>
          </cell>
          <cell r="CO73" t="str">
            <v>AUD</v>
          </cell>
          <cell r="CP73">
            <v>0</v>
          </cell>
          <cell r="CR73">
            <v>91.5</v>
          </cell>
          <cell r="CT73">
            <v>91.5</v>
          </cell>
          <cell r="CV73">
            <v>0</v>
          </cell>
          <cell r="DJ73">
            <v>0</v>
          </cell>
          <cell r="DL73">
            <v>0</v>
          </cell>
        </row>
        <row r="74">
          <cell r="B74" t="str">
            <v>OPM</v>
          </cell>
          <cell r="D74" t="str">
            <v>OTHER PHYSICAL MEDICINE</v>
          </cell>
          <cell r="F74" t="str">
            <v>D44</v>
          </cell>
          <cell r="H74">
            <v>0</v>
          </cell>
          <cell r="J74">
            <v>0</v>
          </cell>
          <cell r="L74">
            <v>0</v>
          </cell>
          <cell r="N74">
            <v>0</v>
          </cell>
          <cell r="O74" t="str">
            <v>OPM</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OPM</v>
          </cell>
          <cell r="CO74" t="str">
            <v>OPM</v>
          </cell>
          <cell r="CP74">
            <v>0</v>
          </cell>
          <cell r="CR74">
            <v>0</v>
          </cell>
          <cell r="CT74">
            <v>0</v>
          </cell>
          <cell r="CV74">
            <v>0</v>
          </cell>
          <cell r="DJ74">
            <v>0</v>
          </cell>
          <cell r="DL74">
            <v>0</v>
          </cell>
        </row>
        <row r="75">
          <cell r="B75" t="str">
            <v>RDL</v>
          </cell>
          <cell r="D75" t="str">
            <v>RENAL DIALYSIS</v>
          </cell>
          <cell r="F75" t="str">
            <v>D45</v>
          </cell>
          <cell r="H75">
            <v>0</v>
          </cell>
          <cell r="J75">
            <v>616572.1100000001</v>
          </cell>
          <cell r="L75">
            <v>616572.1100000001</v>
          </cell>
          <cell r="N75">
            <v>0</v>
          </cell>
          <cell r="O75" t="str">
            <v>RDL</v>
          </cell>
          <cell r="P75">
            <v>0</v>
          </cell>
          <cell r="R75">
            <v>616.6</v>
          </cell>
          <cell r="T75">
            <v>616.6</v>
          </cell>
          <cell r="AD75">
            <v>0</v>
          </cell>
          <cell r="AF75">
            <v>616.6</v>
          </cell>
          <cell r="AH75">
            <v>616.6</v>
          </cell>
          <cell r="AJ75">
            <v>0</v>
          </cell>
          <cell r="AL75">
            <v>0</v>
          </cell>
          <cell r="AN75">
            <v>0</v>
          </cell>
          <cell r="AP75">
            <v>0</v>
          </cell>
          <cell r="AR75">
            <v>0</v>
          </cell>
          <cell r="AT75">
            <v>0</v>
          </cell>
          <cell r="AV75">
            <v>0</v>
          </cell>
          <cell r="AX75">
            <v>0</v>
          </cell>
          <cell r="AZ75">
            <v>0</v>
          </cell>
          <cell r="BB75">
            <v>0</v>
          </cell>
          <cell r="BD75">
            <v>616.6</v>
          </cell>
          <cell r="BF75">
            <v>616.6</v>
          </cell>
          <cell r="BH75">
            <v>0</v>
          </cell>
          <cell r="BJ75">
            <v>0</v>
          </cell>
          <cell r="BN75">
            <v>0</v>
          </cell>
          <cell r="BP75">
            <v>0</v>
          </cell>
          <cell r="BR75">
            <v>0</v>
          </cell>
          <cell r="BT75">
            <v>616.6</v>
          </cell>
          <cell r="BV75">
            <v>616.6</v>
          </cell>
          <cell r="BX75">
            <v>0</v>
          </cell>
          <cell r="CB75">
            <v>0</v>
          </cell>
          <cell r="CD75">
            <v>0</v>
          </cell>
          <cell r="CG75" t="str">
            <v>RDL</v>
          </cell>
          <cell r="CO75" t="str">
            <v>RDL</v>
          </cell>
          <cell r="CP75">
            <v>0</v>
          </cell>
          <cell r="CR75">
            <v>616.6</v>
          </cell>
          <cell r="CT75">
            <v>616.6</v>
          </cell>
          <cell r="CV75">
            <v>0</v>
          </cell>
          <cell r="DJ75">
            <v>0</v>
          </cell>
          <cell r="DL75">
            <v>0</v>
          </cell>
        </row>
        <row r="76">
          <cell r="B76" t="str">
            <v>OA</v>
          </cell>
          <cell r="D76" t="str">
            <v>ORGAN ACQUISITION</v>
          </cell>
          <cell r="F76" t="str">
            <v>D46</v>
          </cell>
          <cell r="H76">
            <v>0</v>
          </cell>
          <cell r="J76">
            <v>0</v>
          </cell>
          <cell r="L76">
            <v>0</v>
          </cell>
          <cell r="N76">
            <v>0</v>
          </cell>
          <cell r="O76" t="str">
            <v>OA</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OA</v>
          </cell>
          <cell r="CO76" t="str">
            <v>OA</v>
          </cell>
          <cell r="CP76">
            <v>0</v>
          </cell>
          <cell r="CR76">
            <v>0</v>
          </cell>
          <cell r="CT76">
            <v>0</v>
          </cell>
          <cell r="CV76">
            <v>0</v>
          </cell>
          <cell r="DJ76">
            <v>0</v>
          </cell>
          <cell r="DL76">
            <v>0</v>
          </cell>
        </row>
        <row r="77">
          <cell r="B77" t="str">
            <v>AOR</v>
          </cell>
          <cell r="D77" t="str">
            <v>AMBULATORY SURGERY SVCS</v>
          </cell>
          <cell r="F77" t="str">
            <v>D47</v>
          </cell>
          <cell r="H77">
            <v>0</v>
          </cell>
          <cell r="J77">
            <v>0</v>
          </cell>
          <cell r="L77">
            <v>0</v>
          </cell>
          <cell r="N77">
            <v>0</v>
          </cell>
          <cell r="O77" t="str">
            <v>AOR</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AOR</v>
          </cell>
          <cell r="CO77" t="str">
            <v>AOR</v>
          </cell>
          <cell r="CP77">
            <v>0</v>
          </cell>
          <cell r="CR77">
            <v>0</v>
          </cell>
          <cell r="CT77">
            <v>0</v>
          </cell>
          <cell r="CV77">
            <v>0</v>
          </cell>
          <cell r="DJ77">
            <v>0</v>
          </cell>
          <cell r="DL77">
            <v>0</v>
          </cell>
        </row>
        <row r="78">
          <cell r="B78" t="str">
            <v>LEU</v>
          </cell>
          <cell r="D78" t="str">
            <v>LEUKOPHERESIS</v>
          </cell>
          <cell r="F78" t="str">
            <v>D48</v>
          </cell>
          <cell r="H78">
            <v>0</v>
          </cell>
          <cell r="J78">
            <v>0</v>
          </cell>
          <cell r="L78">
            <v>0</v>
          </cell>
          <cell r="N78">
            <v>0</v>
          </cell>
          <cell r="O78" t="str">
            <v>LEU</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LEU</v>
          </cell>
          <cell r="CO78" t="str">
            <v>LEU</v>
          </cell>
          <cell r="CP78">
            <v>0</v>
          </cell>
          <cell r="CR78">
            <v>0</v>
          </cell>
          <cell r="CT78">
            <v>0</v>
          </cell>
          <cell r="CV78">
            <v>0</v>
          </cell>
          <cell r="DJ78">
            <v>0</v>
          </cell>
          <cell r="DL78">
            <v>0</v>
          </cell>
        </row>
        <row r="79">
          <cell r="B79" t="str">
            <v>HYP</v>
          </cell>
          <cell r="D79" t="str">
            <v>HYPERBARIC CHAMBER</v>
          </cell>
          <cell r="F79" t="str">
            <v>D49</v>
          </cell>
          <cell r="H79">
            <v>0</v>
          </cell>
          <cell r="J79">
            <v>0</v>
          </cell>
          <cell r="L79">
            <v>0</v>
          </cell>
          <cell r="N79">
            <v>0</v>
          </cell>
          <cell r="O79" t="str">
            <v>HYP</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HYP</v>
          </cell>
          <cell r="CO79" t="str">
            <v>HYP</v>
          </cell>
          <cell r="CP79">
            <v>0</v>
          </cell>
          <cell r="CR79">
            <v>0</v>
          </cell>
          <cell r="CT79">
            <v>0</v>
          </cell>
          <cell r="CV79">
            <v>0</v>
          </cell>
          <cell r="DJ79">
            <v>0</v>
          </cell>
          <cell r="DL79">
            <v>0</v>
          </cell>
        </row>
        <row r="80">
          <cell r="B80" t="str">
            <v>FSE</v>
          </cell>
          <cell r="D80" t="str">
            <v>FREE STANDING EMERGENCY</v>
          </cell>
          <cell r="F80" t="str">
            <v>D50</v>
          </cell>
          <cell r="H80">
            <v>0</v>
          </cell>
          <cell r="J80">
            <v>0</v>
          </cell>
          <cell r="L80">
            <v>0</v>
          </cell>
          <cell r="N80">
            <v>0</v>
          </cell>
          <cell r="O80" t="str">
            <v>FSE</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P80">
            <v>0</v>
          </cell>
          <cell r="BR80">
            <v>0</v>
          </cell>
          <cell r="BT80">
            <v>0</v>
          </cell>
          <cell r="BV80">
            <v>0</v>
          </cell>
          <cell r="BX80">
            <v>0</v>
          </cell>
          <cell r="CB80">
            <v>0</v>
          </cell>
          <cell r="CD80">
            <v>0</v>
          </cell>
          <cell r="CG80" t="str">
            <v>FSE</v>
          </cell>
          <cell r="CO80" t="str">
            <v>FSE</v>
          </cell>
          <cell r="CP80">
            <v>0</v>
          </cell>
          <cell r="CR80">
            <v>0</v>
          </cell>
          <cell r="CT80">
            <v>0</v>
          </cell>
          <cell r="CV80">
            <v>0</v>
          </cell>
          <cell r="DJ80">
            <v>0</v>
          </cell>
          <cell r="DL80">
            <v>0</v>
          </cell>
        </row>
        <row r="81">
          <cell r="B81" t="str">
            <v>MRI</v>
          </cell>
          <cell r="D81" t="str">
            <v>MAGNETIC RESONANCE IMAGING</v>
          </cell>
          <cell r="F81" t="str">
            <v>D51</v>
          </cell>
          <cell r="H81">
            <v>14561.57342486169</v>
          </cell>
          <cell r="J81">
            <v>1281756.9993351423</v>
          </cell>
          <cell r="L81">
            <v>1296318.5727600041</v>
          </cell>
          <cell r="N81">
            <v>0.3801421157356325</v>
          </cell>
          <cell r="O81" t="str">
            <v>MRI</v>
          </cell>
          <cell r="P81">
            <v>14.6</v>
          </cell>
          <cell r="R81">
            <v>1281.8</v>
          </cell>
          <cell r="T81">
            <v>1296.3999999999999</v>
          </cell>
          <cell r="AD81">
            <v>14.6</v>
          </cell>
          <cell r="AF81">
            <v>1281.8</v>
          </cell>
          <cell r="AH81">
            <v>1296.3999999999999</v>
          </cell>
          <cell r="AJ81">
            <v>0.3801421157356325</v>
          </cell>
          <cell r="AL81">
            <v>0</v>
          </cell>
          <cell r="AN81">
            <v>0</v>
          </cell>
          <cell r="AP81">
            <v>0</v>
          </cell>
          <cell r="AR81">
            <v>0</v>
          </cell>
          <cell r="AT81">
            <v>0.22087697795095901</v>
          </cell>
          <cell r="AV81">
            <v>4.0335198461365254</v>
          </cell>
          <cell r="AX81">
            <v>4.2543968240874843</v>
          </cell>
          <cell r="AZ81">
            <v>1.6641180716419266E-3</v>
          </cell>
          <cell r="BB81">
            <v>14.820876977950959</v>
          </cell>
          <cell r="BD81">
            <v>1285.8335198461364</v>
          </cell>
          <cell r="BF81">
            <v>1300.6543968240874</v>
          </cell>
          <cell r="BH81">
            <v>0.38180623380727441</v>
          </cell>
          <cell r="BJ81">
            <v>0</v>
          </cell>
          <cell r="BN81">
            <v>0</v>
          </cell>
          <cell r="BP81">
            <v>0</v>
          </cell>
          <cell r="BR81">
            <v>14.820876977950959</v>
          </cell>
          <cell r="BT81">
            <v>1285.8335198461364</v>
          </cell>
          <cell r="BV81">
            <v>1300.6543968240874</v>
          </cell>
          <cell r="BX81">
            <v>0.38180623380727441</v>
          </cell>
          <cell r="CB81">
            <v>0.41027999999999998</v>
          </cell>
          <cell r="CD81">
            <v>0.41027999999999998</v>
          </cell>
          <cell r="CG81" t="str">
            <v>MRI</v>
          </cell>
          <cell r="CO81" t="str">
            <v>MRI</v>
          </cell>
          <cell r="CP81">
            <v>15.23115697795096</v>
          </cell>
          <cell r="CR81">
            <v>1285.8335198461364</v>
          </cell>
          <cell r="CT81">
            <v>1301.0646768240874</v>
          </cell>
          <cell r="CV81">
            <v>0.38180623380727441</v>
          </cell>
          <cell r="DJ81">
            <v>15.23115697795096</v>
          </cell>
          <cell r="DL81">
            <v>0</v>
          </cell>
        </row>
        <row r="82">
          <cell r="B82" t="str">
            <v>ADD</v>
          </cell>
          <cell r="D82" t="str">
            <v>ADOLESCENT DUAL DIAGNOSED</v>
          </cell>
          <cell r="F82" t="str">
            <v>D52</v>
          </cell>
          <cell r="H82">
            <v>0</v>
          </cell>
          <cell r="J82">
            <v>0</v>
          </cell>
          <cell r="L82">
            <v>0</v>
          </cell>
          <cell r="N82">
            <v>0</v>
          </cell>
          <cell r="O82" t="str">
            <v>ADD</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P82">
            <v>0</v>
          </cell>
          <cell r="BR82">
            <v>0</v>
          </cell>
          <cell r="BT82">
            <v>0</v>
          </cell>
          <cell r="BV82">
            <v>0</v>
          </cell>
          <cell r="BX82">
            <v>0</v>
          </cell>
          <cell r="CB82">
            <v>0</v>
          </cell>
          <cell r="CD82">
            <v>0</v>
          </cell>
          <cell r="CG82" t="str">
            <v>ADD</v>
          </cell>
          <cell r="CO82" t="str">
            <v>CNA</v>
          </cell>
          <cell r="CP82">
            <v>0</v>
          </cell>
          <cell r="CR82">
            <v>0</v>
          </cell>
          <cell r="CT82">
            <v>0</v>
          </cell>
          <cell r="CV82">
            <v>0</v>
          </cell>
          <cell r="DJ82">
            <v>0</v>
          </cell>
          <cell r="DL82">
            <v>0</v>
          </cell>
        </row>
        <row r="83">
          <cell r="B83" t="str">
            <v>LIT</v>
          </cell>
          <cell r="D83" t="str">
            <v>LITHOTRIPSY</v>
          </cell>
          <cell r="F83" t="str">
            <v>D53</v>
          </cell>
          <cell r="H83">
            <v>0</v>
          </cell>
          <cell r="J83">
            <v>34290</v>
          </cell>
          <cell r="L83">
            <v>34290</v>
          </cell>
          <cell r="N83">
            <v>0</v>
          </cell>
          <cell r="O83" t="str">
            <v>LIT</v>
          </cell>
          <cell r="P83">
            <v>0</v>
          </cell>
          <cell r="R83">
            <v>34.299999999999997</v>
          </cell>
          <cell r="T83">
            <v>34.299999999999997</v>
          </cell>
          <cell r="AD83">
            <v>0</v>
          </cell>
          <cell r="AF83">
            <v>34.299999999999997</v>
          </cell>
          <cell r="AH83">
            <v>34.299999999999997</v>
          </cell>
          <cell r="AJ83">
            <v>0</v>
          </cell>
          <cell r="AL83">
            <v>0</v>
          </cell>
          <cell r="AN83">
            <v>0</v>
          </cell>
          <cell r="AP83">
            <v>0</v>
          </cell>
          <cell r="AR83">
            <v>0</v>
          </cell>
          <cell r="AT83">
            <v>0</v>
          </cell>
          <cell r="AV83">
            <v>0</v>
          </cell>
          <cell r="AX83">
            <v>0</v>
          </cell>
          <cell r="AZ83">
            <v>0</v>
          </cell>
          <cell r="BB83">
            <v>0</v>
          </cell>
          <cell r="BD83">
            <v>34.299999999999997</v>
          </cell>
          <cell r="BF83">
            <v>34.299999999999997</v>
          </cell>
          <cell r="BH83">
            <v>0</v>
          </cell>
          <cell r="BJ83">
            <v>0</v>
          </cell>
          <cell r="BN83">
            <v>0</v>
          </cell>
          <cell r="BP83">
            <v>0</v>
          </cell>
          <cell r="BR83">
            <v>0</v>
          </cell>
          <cell r="BT83">
            <v>34.299999999999997</v>
          </cell>
          <cell r="BV83">
            <v>34.299999999999997</v>
          </cell>
          <cell r="BX83">
            <v>0</v>
          </cell>
          <cell r="CB83">
            <v>0</v>
          </cell>
          <cell r="CD83">
            <v>0</v>
          </cell>
          <cell r="CG83" t="str">
            <v>LIT</v>
          </cell>
          <cell r="CO83" t="str">
            <v>LIT</v>
          </cell>
          <cell r="CP83">
            <v>0</v>
          </cell>
          <cell r="CR83">
            <v>34.299999999999997</v>
          </cell>
          <cell r="CT83">
            <v>34.299999999999997</v>
          </cell>
          <cell r="CV83">
            <v>0</v>
          </cell>
          <cell r="DJ83">
            <v>0</v>
          </cell>
          <cell r="DL83">
            <v>0</v>
          </cell>
        </row>
        <row r="84">
          <cell r="B84" t="str">
            <v>RHB</v>
          </cell>
          <cell r="D84" t="str">
            <v>REHABILITATION</v>
          </cell>
          <cell r="F84" t="str">
            <v>D54</v>
          </cell>
          <cell r="H84">
            <v>0</v>
          </cell>
          <cell r="J84">
            <v>0</v>
          </cell>
          <cell r="L84">
            <v>0</v>
          </cell>
          <cell r="N84">
            <v>0</v>
          </cell>
          <cell r="O84" t="str">
            <v>RHB</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RHB</v>
          </cell>
          <cell r="CO84" t="str">
            <v>RHB</v>
          </cell>
          <cell r="CP84">
            <v>0</v>
          </cell>
          <cell r="CR84">
            <v>0</v>
          </cell>
          <cell r="CT84">
            <v>0</v>
          </cell>
          <cell r="CV84">
            <v>0</v>
          </cell>
          <cell r="DJ84">
            <v>0</v>
          </cell>
          <cell r="DL84">
            <v>0</v>
          </cell>
        </row>
        <row r="85">
          <cell r="B85" t="str">
            <v>OBV</v>
          </cell>
          <cell r="D85" t="str">
            <v>OBSERVATION</v>
          </cell>
          <cell r="F85" t="str">
            <v>D55</v>
          </cell>
          <cell r="H85">
            <v>1217904.5933518717</v>
          </cell>
          <cell r="J85">
            <v>239800.22724056267</v>
          </cell>
          <cell r="L85">
            <v>1457704.8205924344</v>
          </cell>
          <cell r="N85">
            <v>14.611376337452585</v>
          </cell>
          <cell r="O85" t="str">
            <v>OBV</v>
          </cell>
          <cell r="P85">
            <v>1217.9000000000001</v>
          </cell>
          <cell r="R85">
            <v>239.8</v>
          </cell>
          <cell r="T85">
            <v>1457.7</v>
          </cell>
          <cell r="AD85">
            <v>1217.9000000000001</v>
          </cell>
          <cell r="AF85">
            <v>239.8</v>
          </cell>
          <cell r="AH85">
            <v>1457.7</v>
          </cell>
          <cell r="AJ85">
            <v>14.611376337452585</v>
          </cell>
          <cell r="AL85">
            <v>0</v>
          </cell>
          <cell r="AN85">
            <v>0</v>
          </cell>
          <cell r="AP85">
            <v>0</v>
          </cell>
          <cell r="AR85">
            <v>0</v>
          </cell>
          <cell r="AT85">
            <v>8.489763474050573</v>
          </cell>
          <cell r="AV85">
            <v>155.03485143295933</v>
          </cell>
          <cell r="AX85">
            <v>163.52461490700989</v>
          </cell>
          <cell r="AZ85">
            <v>6.3963066464400448E-2</v>
          </cell>
          <cell r="BB85">
            <v>1226.3897634740506</v>
          </cell>
          <cell r="BD85">
            <v>394.83485143295934</v>
          </cell>
          <cell r="BF85">
            <v>1621.2246149070099</v>
          </cell>
          <cell r="BH85">
            <v>14.675339403916986</v>
          </cell>
          <cell r="BJ85">
            <v>0</v>
          </cell>
          <cell r="BN85">
            <v>0</v>
          </cell>
          <cell r="BR85">
            <v>1226.3897634740506</v>
          </cell>
          <cell r="BT85">
            <v>394.83485143295934</v>
          </cell>
          <cell r="BV85">
            <v>1621.2246149070099</v>
          </cell>
          <cell r="BX85">
            <v>14.675339403916986</v>
          </cell>
          <cell r="CB85">
            <v>15.76981</v>
          </cell>
          <cell r="CD85">
            <v>15.76981</v>
          </cell>
          <cell r="CG85" t="str">
            <v>OBV</v>
          </cell>
          <cell r="CO85" t="str">
            <v>OBV</v>
          </cell>
          <cell r="CP85">
            <v>1242.1595734740506</v>
          </cell>
          <cell r="CR85">
            <v>394.83485143295934</v>
          </cell>
          <cell r="CT85">
            <v>1636.9944249070099</v>
          </cell>
          <cell r="CV85">
            <v>14.675339403916986</v>
          </cell>
          <cell r="DJ85">
            <v>1242.1595734740506</v>
          </cell>
          <cell r="DL85">
            <v>0</v>
          </cell>
        </row>
        <row r="86">
          <cell r="B86" t="str">
            <v>AMR</v>
          </cell>
          <cell r="D86" t="str">
            <v>AMBULANCE REBUNDLED SVCS</v>
          </cell>
          <cell r="F86" t="str">
            <v>D56</v>
          </cell>
          <cell r="H86">
            <v>0</v>
          </cell>
          <cell r="J86">
            <v>154917.03</v>
          </cell>
          <cell r="L86">
            <v>154917.03</v>
          </cell>
          <cell r="N86">
            <v>0</v>
          </cell>
          <cell r="O86" t="str">
            <v>AMR</v>
          </cell>
          <cell r="P86">
            <v>0</v>
          </cell>
          <cell r="R86">
            <v>154.9</v>
          </cell>
          <cell r="T86">
            <v>154.9</v>
          </cell>
          <cell r="AD86">
            <v>0</v>
          </cell>
          <cell r="AF86">
            <v>154.9</v>
          </cell>
          <cell r="AH86">
            <v>154.9</v>
          </cell>
          <cell r="AJ86">
            <v>0</v>
          </cell>
          <cell r="AL86">
            <v>0</v>
          </cell>
          <cell r="AN86">
            <v>0</v>
          </cell>
          <cell r="AP86">
            <v>0</v>
          </cell>
          <cell r="AR86">
            <v>0</v>
          </cell>
          <cell r="AT86">
            <v>0</v>
          </cell>
          <cell r="AV86">
            <v>0</v>
          </cell>
          <cell r="AX86">
            <v>0</v>
          </cell>
          <cell r="AZ86">
            <v>0</v>
          </cell>
          <cell r="BB86">
            <v>0</v>
          </cell>
          <cell r="BD86">
            <v>154.9</v>
          </cell>
          <cell r="BF86">
            <v>154.9</v>
          </cell>
          <cell r="BH86">
            <v>0</v>
          </cell>
          <cell r="BJ86">
            <v>0</v>
          </cell>
          <cell r="BN86">
            <v>0</v>
          </cell>
          <cell r="BR86">
            <v>0</v>
          </cell>
          <cell r="BT86">
            <v>154.9</v>
          </cell>
          <cell r="BV86">
            <v>154.9</v>
          </cell>
          <cell r="BX86">
            <v>0</v>
          </cell>
          <cell r="CB86">
            <v>0</v>
          </cell>
          <cell r="CD86">
            <v>0</v>
          </cell>
          <cell r="CG86" t="str">
            <v>AMR</v>
          </cell>
          <cell r="CO86" t="str">
            <v>AMR</v>
          </cell>
          <cell r="CP86">
            <v>0</v>
          </cell>
          <cell r="CR86">
            <v>154.9</v>
          </cell>
          <cell r="CT86">
            <v>154.9</v>
          </cell>
          <cell r="CV86">
            <v>0</v>
          </cell>
          <cell r="DJ86">
            <v>0</v>
          </cell>
          <cell r="DL86">
            <v>0</v>
          </cell>
        </row>
        <row r="87">
          <cell r="B87" t="str">
            <v>TMT</v>
          </cell>
          <cell r="D87" t="str">
            <v>TRANSURETHAL MICROWAVE THERMOTHERAPY</v>
          </cell>
          <cell r="F87" t="str">
            <v>D57</v>
          </cell>
          <cell r="H87">
            <v>0</v>
          </cell>
          <cell r="J87">
            <v>0</v>
          </cell>
          <cell r="L87">
            <v>0</v>
          </cell>
          <cell r="N87">
            <v>0</v>
          </cell>
          <cell r="O87" t="str">
            <v>TMT</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R87">
            <v>0</v>
          </cell>
          <cell r="BT87">
            <v>0</v>
          </cell>
          <cell r="BV87">
            <v>0</v>
          </cell>
          <cell r="BX87">
            <v>0</v>
          </cell>
          <cell r="CB87">
            <v>0</v>
          </cell>
          <cell r="CD87">
            <v>0</v>
          </cell>
          <cell r="CG87" t="str">
            <v>TMT</v>
          </cell>
          <cell r="CO87" t="str">
            <v>AMR</v>
          </cell>
          <cell r="CP87">
            <v>0</v>
          </cell>
          <cell r="CR87">
            <v>0</v>
          </cell>
          <cell r="CT87">
            <v>0</v>
          </cell>
          <cell r="CV87">
            <v>0</v>
          </cell>
          <cell r="DJ87">
            <v>0</v>
          </cell>
          <cell r="DL87">
            <v>0</v>
          </cell>
        </row>
        <row r="88">
          <cell r="B88" t="str">
            <v>OCL</v>
          </cell>
          <cell r="D88" t="str">
            <v>ONCOLOGY O/P CLINIC</v>
          </cell>
          <cell r="F88" t="str">
            <v>D58</v>
          </cell>
          <cell r="H88">
            <v>0</v>
          </cell>
          <cell r="J88">
            <v>0</v>
          </cell>
          <cell r="L88">
            <v>0</v>
          </cell>
          <cell r="N88">
            <v>0</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R88">
            <v>0</v>
          </cell>
          <cell r="BT88">
            <v>0</v>
          </cell>
          <cell r="BV88">
            <v>0</v>
          </cell>
          <cell r="BX88">
            <v>0</v>
          </cell>
          <cell r="CB88">
            <v>0</v>
          </cell>
          <cell r="CD88">
            <v>0</v>
          </cell>
          <cell r="CP88">
            <v>0</v>
          </cell>
          <cell r="CR88">
            <v>0</v>
          </cell>
          <cell r="CT88">
            <v>0</v>
          </cell>
          <cell r="CV88">
            <v>0</v>
          </cell>
          <cell r="DJ88">
            <v>0</v>
          </cell>
          <cell r="DL88">
            <v>0</v>
          </cell>
        </row>
        <row r="89">
          <cell r="B89" t="str">
            <v>TNA</v>
          </cell>
          <cell r="D89" t="str">
            <v>TRANSURETHAL NEEDLE ABLATION</v>
          </cell>
          <cell r="F89" t="str">
            <v>D59</v>
          </cell>
          <cell r="H89">
            <v>0</v>
          </cell>
          <cell r="J89">
            <v>0</v>
          </cell>
          <cell r="L89">
            <v>0</v>
          </cell>
          <cell r="N89">
            <v>0</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R89">
            <v>0</v>
          </cell>
          <cell r="BT89">
            <v>0</v>
          </cell>
          <cell r="BV89">
            <v>0</v>
          </cell>
          <cell r="BX89">
            <v>0</v>
          </cell>
          <cell r="CB89">
            <v>0</v>
          </cell>
          <cell r="CD89">
            <v>0</v>
          </cell>
          <cell r="CP89">
            <v>0</v>
          </cell>
          <cell r="CR89">
            <v>0</v>
          </cell>
          <cell r="CT89">
            <v>0</v>
          </cell>
          <cell r="CV89">
            <v>0</v>
          </cell>
          <cell r="DJ89">
            <v>0</v>
          </cell>
          <cell r="DL89">
            <v>0</v>
          </cell>
        </row>
        <row r="90">
          <cell r="B90" t="str">
            <v>PAD</v>
          </cell>
          <cell r="D90" t="str">
            <v>PSYCH ADULT</v>
          </cell>
          <cell r="F90" t="str">
            <v>D70</v>
          </cell>
          <cell r="H90">
            <v>0</v>
          </cell>
          <cell r="J90">
            <v>0</v>
          </cell>
          <cell r="L90">
            <v>0</v>
          </cell>
          <cell r="N90">
            <v>0</v>
          </cell>
          <cell r="O90" t="str">
            <v>PAD</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PAD</v>
          </cell>
          <cell r="CO90" t="str">
            <v>PAD</v>
          </cell>
          <cell r="CP90">
            <v>0</v>
          </cell>
          <cell r="CR90">
            <v>0</v>
          </cell>
          <cell r="CT90">
            <v>0</v>
          </cell>
          <cell r="CV90">
            <v>0</v>
          </cell>
          <cell r="DJ90">
            <v>0</v>
          </cell>
          <cell r="DL90">
            <v>0</v>
          </cell>
        </row>
        <row r="91">
          <cell r="B91" t="str">
            <v>PCD</v>
          </cell>
          <cell r="D91" t="str">
            <v>PSYCH CHILD/ADOLESCENT</v>
          </cell>
          <cell r="F91" t="str">
            <v>D71</v>
          </cell>
          <cell r="H91">
            <v>0</v>
          </cell>
          <cell r="J91">
            <v>0</v>
          </cell>
          <cell r="L91">
            <v>0</v>
          </cell>
          <cell r="N91">
            <v>0</v>
          </cell>
          <cell r="O91" t="str">
            <v>PCD</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PCD</v>
          </cell>
          <cell r="CO91" t="str">
            <v>PCD</v>
          </cell>
          <cell r="CP91">
            <v>0</v>
          </cell>
          <cell r="CR91">
            <v>0</v>
          </cell>
          <cell r="CT91">
            <v>0</v>
          </cell>
          <cell r="CV91">
            <v>0</v>
          </cell>
          <cell r="DJ91">
            <v>0</v>
          </cell>
          <cell r="DL91">
            <v>0</v>
          </cell>
        </row>
        <row r="92">
          <cell r="B92" t="str">
            <v>PSG</v>
          </cell>
          <cell r="D92" t="str">
            <v>PSYCH GERIATRIC</v>
          </cell>
          <cell r="F92" t="str">
            <v>D73</v>
          </cell>
          <cell r="H92">
            <v>0</v>
          </cell>
          <cell r="J92">
            <v>0</v>
          </cell>
          <cell r="L92">
            <v>0</v>
          </cell>
          <cell r="N92">
            <v>0</v>
          </cell>
          <cell r="O92" t="str">
            <v>PSG</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PSG</v>
          </cell>
          <cell r="CO92" t="str">
            <v>PSG</v>
          </cell>
          <cell r="CP92">
            <v>0</v>
          </cell>
          <cell r="CR92">
            <v>0</v>
          </cell>
          <cell r="CT92">
            <v>0</v>
          </cell>
          <cell r="CV92">
            <v>0</v>
          </cell>
          <cell r="DJ92">
            <v>0</v>
          </cell>
          <cell r="DL92">
            <v>0</v>
          </cell>
        </row>
        <row r="93">
          <cell r="B93" t="str">
            <v>ITH</v>
          </cell>
          <cell r="D93" t="str">
            <v>INDIVIDUAL THERAPIES</v>
          </cell>
          <cell r="F93" t="str">
            <v>D74</v>
          </cell>
          <cell r="H93">
            <v>0</v>
          </cell>
          <cell r="J93">
            <v>0</v>
          </cell>
          <cell r="L93">
            <v>0</v>
          </cell>
          <cell r="N93">
            <v>0</v>
          </cell>
          <cell r="O93" t="str">
            <v>ITH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ITH</v>
          </cell>
          <cell r="CO93" t="str">
            <v>ITH</v>
          </cell>
          <cell r="CP93">
            <v>0</v>
          </cell>
          <cell r="CR93">
            <v>0</v>
          </cell>
          <cell r="CT93">
            <v>0</v>
          </cell>
          <cell r="CV93">
            <v>0</v>
          </cell>
          <cell r="DJ93">
            <v>0</v>
          </cell>
          <cell r="DL93">
            <v>0</v>
          </cell>
        </row>
        <row r="94">
          <cell r="B94" t="str">
            <v>GTH</v>
          </cell>
          <cell r="D94" t="str">
            <v>GROUP THERAPIES</v>
          </cell>
          <cell r="F94" t="str">
            <v>D75</v>
          </cell>
          <cell r="H94">
            <v>0</v>
          </cell>
          <cell r="J94">
            <v>0</v>
          </cell>
          <cell r="L94">
            <v>0</v>
          </cell>
          <cell r="N94">
            <v>0</v>
          </cell>
          <cell r="O94" t="str">
            <v>GTH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GTH</v>
          </cell>
          <cell r="CO94" t="str">
            <v>GTH</v>
          </cell>
          <cell r="CP94">
            <v>0</v>
          </cell>
          <cell r="CR94">
            <v>0</v>
          </cell>
          <cell r="CT94">
            <v>0</v>
          </cell>
          <cell r="CV94">
            <v>0</v>
          </cell>
          <cell r="DJ94">
            <v>0</v>
          </cell>
          <cell r="DL94">
            <v>0</v>
          </cell>
        </row>
        <row r="95">
          <cell r="B95" t="str">
            <v>FTH</v>
          </cell>
          <cell r="D95" t="str">
            <v>FAMILY THERAPIES</v>
          </cell>
          <cell r="F95" t="str">
            <v>D76</v>
          </cell>
          <cell r="H95">
            <v>0</v>
          </cell>
          <cell r="J95">
            <v>0</v>
          </cell>
          <cell r="L95">
            <v>0</v>
          </cell>
          <cell r="N95">
            <v>0</v>
          </cell>
          <cell r="O95" t="str">
            <v>FTH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FTH</v>
          </cell>
          <cell r="CO95" t="str">
            <v>FTH</v>
          </cell>
          <cell r="CP95">
            <v>0</v>
          </cell>
          <cell r="CR95">
            <v>0</v>
          </cell>
          <cell r="CT95">
            <v>0</v>
          </cell>
          <cell r="CV95">
            <v>0</v>
          </cell>
          <cell r="DJ95">
            <v>0</v>
          </cell>
          <cell r="DL95">
            <v>0</v>
          </cell>
        </row>
        <row r="96">
          <cell r="B96" t="str">
            <v>PST</v>
          </cell>
          <cell r="D96" t="str">
            <v>PSYCHOLOGICAL TESTING</v>
          </cell>
          <cell r="F96" t="str">
            <v>D77</v>
          </cell>
          <cell r="H96">
            <v>0</v>
          </cell>
          <cell r="J96">
            <v>0</v>
          </cell>
          <cell r="L96">
            <v>0</v>
          </cell>
          <cell r="N96">
            <v>0</v>
          </cell>
          <cell r="O96" t="str">
            <v>PST</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J96">
            <v>0</v>
          </cell>
          <cell r="BN96">
            <v>0</v>
          </cell>
          <cell r="BP96">
            <v>0</v>
          </cell>
          <cell r="BR96">
            <v>0</v>
          </cell>
          <cell r="BT96">
            <v>0</v>
          </cell>
          <cell r="BV96">
            <v>0</v>
          </cell>
          <cell r="BX96">
            <v>0</v>
          </cell>
          <cell r="CB96">
            <v>0</v>
          </cell>
          <cell r="CD96">
            <v>0</v>
          </cell>
          <cell r="CG96" t="str">
            <v>PST</v>
          </cell>
          <cell r="CO96" t="str">
            <v>PST</v>
          </cell>
          <cell r="CP96">
            <v>0</v>
          </cell>
          <cell r="CR96">
            <v>0</v>
          </cell>
          <cell r="CT96">
            <v>0</v>
          </cell>
          <cell r="CV96">
            <v>0</v>
          </cell>
          <cell r="DJ96">
            <v>0</v>
          </cell>
          <cell r="DL96">
            <v>0</v>
          </cell>
        </row>
        <row r="97">
          <cell r="B97" t="str">
            <v>PSE</v>
          </cell>
          <cell r="D97" t="str">
            <v>EDUCATION</v>
          </cell>
          <cell r="F97" t="str">
            <v>D78</v>
          </cell>
          <cell r="H97">
            <v>0</v>
          </cell>
          <cell r="J97">
            <v>0</v>
          </cell>
          <cell r="L97">
            <v>0</v>
          </cell>
          <cell r="N97">
            <v>0</v>
          </cell>
          <cell r="O97" t="str">
            <v>PSE</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PSE</v>
          </cell>
          <cell r="CO97" t="str">
            <v>PSE</v>
          </cell>
          <cell r="CP97">
            <v>0</v>
          </cell>
          <cell r="CR97">
            <v>0</v>
          </cell>
          <cell r="CT97">
            <v>0</v>
          </cell>
          <cell r="CV97">
            <v>0</v>
          </cell>
          <cell r="DJ97">
            <v>0</v>
          </cell>
          <cell r="DL97">
            <v>0</v>
          </cell>
        </row>
        <row r="98">
          <cell r="B98" t="str">
            <v>OPT</v>
          </cell>
          <cell r="D98" t="str">
            <v>OTHER THERAPIES</v>
          </cell>
          <cell r="F98" t="str">
            <v>D79</v>
          </cell>
          <cell r="H98">
            <v>0</v>
          </cell>
          <cell r="J98">
            <v>0</v>
          </cell>
          <cell r="L98">
            <v>0</v>
          </cell>
          <cell r="N98">
            <v>0</v>
          </cell>
          <cell r="O98" t="str">
            <v>OPT</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OPT</v>
          </cell>
          <cell r="CO98" t="str">
            <v>OPT</v>
          </cell>
          <cell r="CP98">
            <v>0</v>
          </cell>
          <cell r="CR98">
            <v>0</v>
          </cell>
          <cell r="CT98">
            <v>0</v>
          </cell>
          <cell r="CV98">
            <v>0</v>
          </cell>
          <cell r="DJ98">
            <v>0</v>
          </cell>
          <cell r="DL98">
            <v>0</v>
          </cell>
        </row>
        <row r="99">
          <cell r="B99" t="str">
            <v>ETH</v>
          </cell>
          <cell r="D99" t="str">
            <v>ELECTROCONVULSIVE THERAPY</v>
          </cell>
          <cell r="F99" t="str">
            <v>D80</v>
          </cell>
          <cell r="H99">
            <v>0</v>
          </cell>
          <cell r="J99">
            <v>0</v>
          </cell>
          <cell r="L99">
            <v>0</v>
          </cell>
          <cell r="N99">
            <v>0</v>
          </cell>
          <cell r="O99" t="str">
            <v>ETH</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ETH</v>
          </cell>
          <cell r="CO99" t="str">
            <v>ETH</v>
          </cell>
          <cell r="CP99">
            <v>0</v>
          </cell>
          <cell r="CR99">
            <v>0</v>
          </cell>
          <cell r="CT99">
            <v>0</v>
          </cell>
          <cell r="CV99">
            <v>0</v>
          </cell>
          <cell r="DJ99">
            <v>0</v>
          </cell>
          <cell r="DL99">
            <v>0</v>
          </cell>
        </row>
        <row r="100">
          <cell r="B100" t="str">
            <v>ATH</v>
          </cell>
          <cell r="D100" t="str">
            <v>ACTIVITY THERAPIES</v>
          </cell>
          <cell r="F100" t="str">
            <v>D81</v>
          </cell>
          <cell r="H100">
            <v>0</v>
          </cell>
          <cell r="J100">
            <v>0</v>
          </cell>
          <cell r="L100">
            <v>0</v>
          </cell>
          <cell r="N100">
            <v>0</v>
          </cell>
          <cell r="O100" t="str">
            <v>ATH</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ATH</v>
          </cell>
          <cell r="CO100" t="str">
            <v>ATH</v>
          </cell>
          <cell r="CP100">
            <v>0</v>
          </cell>
          <cell r="CR100">
            <v>0</v>
          </cell>
          <cell r="CT100">
            <v>0</v>
          </cell>
          <cell r="CV100">
            <v>0</v>
          </cell>
          <cell r="DJ100">
            <v>0</v>
          </cell>
          <cell r="DL100">
            <v>0</v>
          </cell>
        </row>
        <row r="101">
          <cell r="B101" t="str">
            <v>EDP</v>
          </cell>
          <cell r="D101" t="str">
            <v>DATA PROCESSING</v>
          </cell>
          <cell r="F101" t="str">
            <v>DP1</v>
          </cell>
          <cell r="H101">
            <v>698159.54838663258</v>
          </cell>
          <cell r="J101">
            <v>12750129.065400634</v>
          </cell>
          <cell r="L101">
            <v>13448288.613787267</v>
          </cell>
          <cell r="N101">
            <v>5.2603365384615381</v>
          </cell>
          <cell r="O101" t="str">
            <v>EDP</v>
          </cell>
          <cell r="P101">
            <v>698.2</v>
          </cell>
          <cell r="R101">
            <v>12750.1</v>
          </cell>
          <cell r="T101">
            <v>13448.300000000001</v>
          </cell>
          <cell r="X101">
            <v>0</v>
          </cell>
          <cell r="Z101">
            <v>0</v>
          </cell>
          <cell r="AD101">
            <v>698.2</v>
          </cell>
          <cell r="AF101">
            <v>12750.1</v>
          </cell>
          <cell r="AH101">
            <v>13448.300000000001</v>
          </cell>
          <cell r="AJ101">
            <v>5.2603365384615381</v>
          </cell>
          <cell r="AL101">
            <v>0</v>
          </cell>
          <cell r="AN101">
            <v>0</v>
          </cell>
          <cell r="AP101">
            <v>0</v>
          </cell>
          <cell r="AR101">
            <v>0</v>
          </cell>
          <cell r="AT101">
            <v>-698.20000000000039</v>
          </cell>
          <cell r="AV101">
            <v>-12750.099999999997</v>
          </cell>
          <cell r="AX101">
            <v>-13448.299999999997</v>
          </cell>
          <cell r="AZ101">
            <v>-5.2603365384615381</v>
          </cell>
          <cell r="BB101">
            <v>0</v>
          </cell>
          <cell r="BD101">
            <v>0</v>
          </cell>
          <cell r="BF101">
            <v>0</v>
          </cell>
          <cell r="BH101">
            <v>0</v>
          </cell>
          <cell r="BN101">
            <v>0</v>
          </cell>
          <cell r="BR101">
            <v>0</v>
          </cell>
          <cell r="BT101">
            <v>0</v>
          </cell>
          <cell r="BV101">
            <v>0</v>
          </cell>
          <cell r="BX101">
            <v>0</v>
          </cell>
          <cell r="CD101">
            <v>0</v>
          </cell>
          <cell r="CG101" t="str">
            <v>EDP</v>
          </cell>
          <cell r="CO101" t="str">
            <v>EDP</v>
          </cell>
          <cell r="CP101">
            <v>0</v>
          </cell>
          <cell r="CR101">
            <v>0</v>
          </cell>
          <cell r="CT101">
            <v>0</v>
          </cell>
          <cell r="CV101">
            <v>0</v>
          </cell>
        </row>
        <row r="102">
          <cell r="B102" t="str">
            <v>AMB</v>
          </cell>
          <cell r="D102" t="str">
            <v>AMBULANCE SERVICE</v>
          </cell>
          <cell r="F102" t="str">
            <v>E1</v>
          </cell>
          <cell r="H102">
            <v>0</v>
          </cell>
          <cell r="J102">
            <v>0</v>
          </cell>
          <cell r="L102">
            <v>0</v>
          </cell>
          <cell r="N102">
            <v>0</v>
          </cell>
          <cell r="O102" t="str">
            <v>AMB</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B102">
            <v>0</v>
          </cell>
          <cell r="CD102">
            <v>0</v>
          </cell>
          <cell r="CG102" t="str">
            <v>AMB</v>
          </cell>
          <cell r="CH102">
            <v>0</v>
          </cell>
          <cell r="CJ102">
            <v>0</v>
          </cell>
          <cell r="CL102">
            <v>0</v>
          </cell>
          <cell r="CN102">
            <v>0</v>
          </cell>
          <cell r="CO102" t="str">
            <v>AMB</v>
          </cell>
          <cell r="CP102">
            <v>0</v>
          </cell>
          <cell r="CR102">
            <v>0</v>
          </cell>
          <cell r="CT102">
            <v>0</v>
          </cell>
          <cell r="CV102">
            <v>0</v>
          </cell>
          <cell r="CX102">
            <v>0</v>
          </cell>
          <cell r="CZ102">
            <v>0</v>
          </cell>
          <cell r="DD102">
            <v>0</v>
          </cell>
          <cell r="DF102">
            <v>0</v>
          </cell>
          <cell r="DH102">
            <v>0</v>
          </cell>
        </row>
        <row r="103">
          <cell r="B103" t="str">
            <v>PAR</v>
          </cell>
          <cell r="D103" t="str">
            <v>PARKING</v>
          </cell>
          <cell r="F103" t="str">
            <v>E2</v>
          </cell>
          <cell r="H103">
            <v>438821.80354415334</v>
          </cell>
          <cell r="J103">
            <v>287974.88999999996</v>
          </cell>
          <cell r="L103">
            <v>726796.69354415336</v>
          </cell>
          <cell r="N103">
            <v>10.98858173076923</v>
          </cell>
          <cell r="O103" t="str">
            <v>PAR</v>
          </cell>
          <cell r="P103">
            <v>438.8</v>
          </cell>
          <cell r="R103">
            <v>288</v>
          </cell>
          <cell r="T103">
            <v>726.8</v>
          </cell>
          <cell r="AD103">
            <v>438.8</v>
          </cell>
          <cell r="AF103">
            <v>288</v>
          </cell>
          <cell r="AH103">
            <v>726.8</v>
          </cell>
          <cell r="AJ103">
            <v>10.98858173076923</v>
          </cell>
          <cell r="AL103">
            <v>0</v>
          </cell>
          <cell r="AN103">
            <v>0</v>
          </cell>
          <cell r="AP103">
            <v>0</v>
          </cell>
          <cell r="AR103">
            <v>0</v>
          </cell>
          <cell r="AT103">
            <v>0</v>
          </cell>
          <cell r="AV103">
            <v>0</v>
          </cell>
          <cell r="AX103">
            <v>0</v>
          </cell>
          <cell r="AZ103">
            <v>0</v>
          </cell>
          <cell r="BB103">
            <v>438.8</v>
          </cell>
          <cell r="BD103">
            <v>288</v>
          </cell>
          <cell r="BF103">
            <v>726.8</v>
          </cell>
          <cell r="BH103">
            <v>10.98858173076923</v>
          </cell>
          <cell r="BN103">
            <v>0</v>
          </cell>
          <cell r="BR103">
            <v>438.8</v>
          </cell>
          <cell r="BT103">
            <v>288</v>
          </cell>
          <cell r="BV103">
            <v>726.8</v>
          </cell>
          <cell r="BX103">
            <v>10.98858173076923</v>
          </cell>
          <cell r="CD103">
            <v>0</v>
          </cell>
          <cell r="CG103" t="str">
            <v>PAR</v>
          </cell>
          <cell r="CH103">
            <v>22.355439302578944</v>
          </cell>
          <cell r="CJ103">
            <v>44.716492798930105</v>
          </cell>
          <cell r="CL103">
            <v>67.071932101509049</v>
          </cell>
          <cell r="CN103">
            <v>0.15888721075903409</v>
          </cell>
          <cell r="CO103" t="str">
            <v>PAR</v>
          </cell>
          <cell r="CP103">
            <v>461.15543930257894</v>
          </cell>
          <cell r="CR103">
            <v>332.71649279893012</v>
          </cell>
          <cell r="CT103">
            <v>793.87193210150906</v>
          </cell>
          <cell r="CV103">
            <v>11.147468941528263</v>
          </cell>
          <cell r="CX103">
            <v>1207.90589</v>
          </cell>
          <cell r="CZ103">
            <v>414.03395789849094</v>
          </cell>
          <cell r="DB103">
            <v>0</v>
          </cell>
          <cell r="DD103">
            <v>414.03395789849094</v>
          </cell>
          <cell r="DF103">
            <v>0</v>
          </cell>
          <cell r="DH103">
            <v>414.03395789849094</v>
          </cell>
        </row>
        <row r="104">
          <cell r="B104" t="str">
            <v>DPO</v>
          </cell>
          <cell r="D104" t="str">
            <v>DOCTOR PRIVATE OFFICE RENT</v>
          </cell>
          <cell r="F104" t="str">
            <v>E3</v>
          </cell>
          <cell r="H104">
            <v>0</v>
          </cell>
          <cell r="J104">
            <v>0</v>
          </cell>
          <cell r="L104">
            <v>0</v>
          </cell>
          <cell r="N104">
            <v>0</v>
          </cell>
          <cell r="O104" t="str">
            <v>DPO</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B104">
            <v>0</v>
          </cell>
          <cell r="CD104">
            <v>0</v>
          </cell>
          <cell r="CG104" t="str">
            <v>DPO</v>
          </cell>
          <cell r="CH104">
            <v>0</v>
          </cell>
          <cell r="CJ104">
            <v>0</v>
          </cell>
          <cell r="CL104">
            <v>0</v>
          </cell>
          <cell r="CN104">
            <v>0</v>
          </cell>
          <cell r="CO104" t="str">
            <v>DPO</v>
          </cell>
          <cell r="CP104">
            <v>0</v>
          </cell>
          <cell r="CR104">
            <v>0</v>
          </cell>
          <cell r="CT104">
            <v>0</v>
          </cell>
          <cell r="CV104">
            <v>0</v>
          </cell>
          <cell r="CX104">
            <v>0</v>
          </cell>
          <cell r="CZ104">
            <v>0</v>
          </cell>
          <cell r="DD104">
            <v>0</v>
          </cell>
          <cell r="DF104">
            <v>0</v>
          </cell>
          <cell r="DH104">
            <v>0</v>
          </cell>
        </row>
        <row r="105">
          <cell r="B105" t="str">
            <v>OOR</v>
          </cell>
          <cell r="D105" t="str">
            <v>OFFICE &amp; OTHER RENTALS</v>
          </cell>
          <cell r="F105" t="str">
            <v>E4</v>
          </cell>
          <cell r="H105">
            <v>0</v>
          </cell>
          <cell r="J105">
            <v>282588.44</v>
          </cell>
          <cell r="L105">
            <v>282588.44</v>
          </cell>
          <cell r="N105">
            <v>0</v>
          </cell>
          <cell r="O105" t="str">
            <v>OOR</v>
          </cell>
          <cell r="P105">
            <v>0</v>
          </cell>
          <cell r="R105">
            <v>282.60000000000002</v>
          </cell>
          <cell r="T105">
            <v>282.60000000000002</v>
          </cell>
          <cell r="AD105">
            <v>0</v>
          </cell>
          <cell r="AF105">
            <v>282.60000000000002</v>
          </cell>
          <cell r="AH105">
            <v>282.60000000000002</v>
          </cell>
          <cell r="AJ105">
            <v>0</v>
          </cell>
          <cell r="AL105">
            <v>0</v>
          </cell>
          <cell r="AN105">
            <v>0</v>
          </cell>
          <cell r="AP105">
            <v>0</v>
          </cell>
          <cell r="AR105">
            <v>0</v>
          </cell>
          <cell r="AT105">
            <v>0</v>
          </cell>
          <cell r="AV105">
            <v>0</v>
          </cell>
          <cell r="AX105">
            <v>0</v>
          </cell>
          <cell r="AZ105">
            <v>0</v>
          </cell>
          <cell r="BB105">
            <v>0</v>
          </cell>
          <cell r="BD105">
            <v>282.60000000000002</v>
          </cell>
          <cell r="BF105">
            <v>282.60000000000002</v>
          </cell>
          <cell r="BH105">
            <v>0</v>
          </cell>
          <cell r="BN105">
            <v>0</v>
          </cell>
          <cell r="BR105">
            <v>0</v>
          </cell>
          <cell r="BT105">
            <v>282.60000000000002</v>
          </cell>
          <cell r="BV105">
            <v>282.60000000000002</v>
          </cell>
          <cell r="BX105">
            <v>0</v>
          </cell>
          <cell r="CB105">
            <v>0</v>
          </cell>
          <cell r="CD105">
            <v>0</v>
          </cell>
          <cell r="CG105" t="str">
            <v>OOR</v>
          </cell>
          <cell r="CH105">
            <v>0</v>
          </cell>
          <cell r="CJ105">
            <v>1890.62456</v>
          </cell>
          <cell r="CL105">
            <v>1890.62456</v>
          </cell>
          <cell r="CN105">
            <v>0</v>
          </cell>
          <cell r="CO105" t="str">
            <v>OOR</v>
          </cell>
          <cell r="CP105">
            <v>0</v>
          </cell>
          <cell r="CR105">
            <v>2173.2245600000001</v>
          </cell>
          <cell r="CT105">
            <v>2173.2245600000001</v>
          </cell>
          <cell r="CV105">
            <v>0</v>
          </cell>
          <cell r="CX105">
            <v>1368.3696299999999</v>
          </cell>
          <cell r="CZ105">
            <v>-804.85493000000019</v>
          </cell>
          <cell r="DD105">
            <v>-804.85493000000019</v>
          </cell>
          <cell r="DF105">
            <v>-804.85493000000019</v>
          </cell>
          <cell r="DH105">
            <v>0</v>
          </cell>
        </row>
        <row r="106">
          <cell r="B106" t="str">
            <v>REO</v>
          </cell>
          <cell r="D106" t="str">
            <v>RETAIL OPERATIONS</v>
          </cell>
          <cell r="F106" t="str">
            <v>E5</v>
          </cell>
          <cell r="H106">
            <v>0</v>
          </cell>
          <cell r="J106">
            <v>114.95</v>
          </cell>
          <cell r="L106">
            <v>114.95</v>
          </cell>
          <cell r="N106">
            <v>0</v>
          </cell>
          <cell r="O106" t="str">
            <v>REO</v>
          </cell>
          <cell r="P106">
            <v>0</v>
          </cell>
          <cell r="R106">
            <v>0.1</v>
          </cell>
          <cell r="T106">
            <v>0.1</v>
          </cell>
          <cell r="AD106">
            <v>0</v>
          </cell>
          <cell r="AF106">
            <v>0.1</v>
          </cell>
          <cell r="AH106">
            <v>0.1</v>
          </cell>
          <cell r="AJ106">
            <v>0</v>
          </cell>
          <cell r="AL106">
            <v>0</v>
          </cell>
          <cell r="AN106">
            <v>0</v>
          </cell>
          <cell r="AP106">
            <v>0</v>
          </cell>
          <cell r="AR106">
            <v>0</v>
          </cell>
          <cell r="AT106">
            <v>0</v>
          </cell>
          <cell r="AV106">
            <v>0</v>
          </cell>
          <cell r="AX106">
            <v>0</v>
          </cell>
          <cell r="AZ106">
            <v>0</v>
          </cell>
          <cell r="BB106">
            <v>0</v>
          </cell>
          <cell r="BD106">
            <v>0.1</v>
          </cell>
          <cell r="BF106">
            <v>0.1</v>
          </cell>
          <cell r="BH106">
            <v>0</v>
          </cell>
          <cell r="BN106">
            <v>0</v>
          </cell>
          <cell r="BR106">
            <v>0</v>
          </cell>
          <cell r="BT106">
            <v>0.1</v>
          </cell>
          <cell r="BV106">
            <v>0.1</v>
          </cell>
          <cell r="BX106">
            <v>0</v>
          </cell>
          <cell r="CB106">
            <v>0.13494999999999999</v>
          </cell>
          <cell r="CD106">
            <v>0.13494999999999999</v>
          </cell>
          <cell r="CG106" t="str">
            <v>REO</v>
          </cell>
          <cell r="CH106">
            <v>9.1206265833144826</v>
          </cell>
          <cell r="CJ106">
            <v>71.171007147504554</v>
          </cell>
          <cell r="CL106">
            <v>80.291633730819029</v>
          </cell>
          <cell r="CN106">
            <v>0.12558217930579119</v>
          </cell>
          <cell r="CO106" t="str">
            <v>REO</v>
          </cell>
          <cell r="CP106">
            <v>9.2555765833144825</v>
          </cell>
          <cell r="CR106">
            <v>71.271007147504548</v>
          </cell>
          <cell r="CT106">
            <v>80.526583730819027</v>
          </cell>
          <cell r="CV106">
            <v>0.12558217930579119</v>
          </cell>
          <cell r="CX106">
            <v>0</v>
          </cell>
          <cell r="CZ106">
            <v>-80.526583730819027</v>
          </cell>
          <cell r="DD106">
            <v>-80.526583730819027</v>
          </cell>
          <cell r="DF106">
            <v>-80.526583730819027</v>
          </cell>
          <cell r="DH106">
            <v>0</v>
          </cell>
        </row>
        <row r="107">
          <cell r="B107" t="str">
            <v>PTE</v>
          </cell>
          <cell r="D107" t="str">
            <v>PATIENT TELEPHONE</v>
          </cell>
          <cell r="F107" t="str">
            <v>E6</v>
          </cell>
          <cell r="H107">
            <v>69858.08841517914</v>
          </cell>
          <cell r="J107">
            <v>-313.44863436123353</v>
          </cell>
          <cell r="L107">
            <v>69544.639780817903</v>
          </cell>
          <cell r="N107">
            <v>1.4473876137628889</v>
          </cell>
          <cell r="O107" t="str">
            <v>PTE</v>
          </cell>
          <cell r="P107">
            <v>69.900000000000006</v>
          </cell>
          <cell r="R107">
            <v>-0.3</v>
          </cell>
          <cell r="T107">
            <v>69.600000000000009</v>
          </cell>
          <cell r="AD107">
            <v>69.900000000000006</v>
          </cell>
          <cell r="AF107">
            <v>-0.3</v>
          </cell>
          <cell r="AH107">
            <v>69.600000000000009</v>
          </cell>
          <cell r="AJ107">
            <v>1.4473876137628889</v>
          </cell>
          <cell r="AL107">
            <v>0</v>
          </cell>
          <cell r="AN107">
            <v>0</v>
          </cell>
          <cell r="AP107">
            <v>0</v>
          </cell>
          <cell r="AR107">
            <v>0</v>
          </cell>
          <cell r="AT107">
            <v>0</v>
          </cell>
          <cell r="AV107">
            <v>0</v>
          </cell>
          <cell r="AX107">
            <v>0</v>
          </cell>
          <cell r="AZ107">
            <v>0</v>
          </cell>
          <cell r="BB107">
            <v>69.900000000000006</v>
          </cell>
          <cell r="BD107">
            <v>-0.3</v>
          </cell>
          <cell r="BF107">
            <v>69.600000000000009</v>
          </cell>
          <cell r="BH107">
            <v>1.4473876137628889</v>
          </cell>
          <cell r="BN107">
            <v>0</v>
          </cell>
          <cell r="BR107">
            <v>69.900000000000006</v>
          </cell>
          <cell r="BT107">
            <v>-0.3</v>
          </cell>
          <cell r="BV107">
            <v>69.600000000000009</v>
          </cell>
          <cell r="BX107">
            <v>1.4473876137628889</v>
          </cell>
          <cell r="CB107">
            <v>1.5740700000000001</v>
          </cell>
          <cell r="CD107">
            <v>1.5740700000000001</v>
          </cell>
          <cell r="CG107" t="str">
            <v>PTE</v>
          </cell>
          <cell r="CH107">
            <v>2.1331735718068723</v>
          </cell>
          <cell r="CJ107">
            <v>3.9779328330759931</v>
          </cell>
          <cell r="CL107">
            <v>6.1111064048828654</v>
          </cell>
          <cell r="CN107">
            <v>1.7437897193062601E-2</v>
          </cell>
          <cell r="CO107" t="str">
            <v>PTE</v>
          </cell>
          <cell r="CP107">
            <v>73.60724357180689</v>
          </cell>
          <cell r="CR107">
            <v>3.6779328330759933</v>
          </cell>
          <cell r="CT107">
            <v>77.28517640488289</v>
          </cell>
          <cell r="CV107">
            <v>1.4648255109559516</v>
          </cell>
          <cell r="CX107">
            <v>0</v>
          </cell>
          <cell r="CZ107">
            <v>-77.28517640488289</v>
          </cell>
          <cell r="DD107">
            <v>-77.28517640488289</v>
          </cell>
          <cell r="DF107">
            <v>-77.28517640488289</v>
          </cell>
          <cell r="DH107">
            <v>0</v>
          </cell>
        </row>
        <row r="108">
          <cell r="B108" t="str">
            <v>CAF</v>
          </cell>
          <cell r="D108" t="str">
            <v>CAFETERIA</v>
          </cell>
          <cell r="F108" t="str">
            <v>E7</v>
          </cell>
          <cell r="H108">
            <v>0</v>
          </cell>
          <cell r="J108">
            <v>886040.6897300001</v>
          </cell>
          <cell r="L108">
            <v>886040.6897300001</v>
          </cell>
          <cell r="N108">
            <v>0</v>
          </cell>
          <cell r="O108" t="str">
            <v>CAF</v>
          </cell>
          <cell r="P108">
            <v>0</v>
          </cell>
          <cell r="R108">
            <v>886</v>
          </cell>
          <cell r="T108">
            <v>886</v>
          </cell>
          <cell r="AD108">
            <v>0</v>
          </cell>
          <cell r="AF108">
            <v>886</v>
          </cell>
          <cell r="AH108">
            <v>886</v>
          </cell>
          <cell r="AJ108">
            <v>0</v>
          </cell>
          <cell r="AL108">
            <v>0</v>
          </cell>
          <cell r="AN108">
            <v>0</v>
          </cell>
          <cell r="AP108">
            <v>0</v>
          </cell>
          <cell r="AR108">
            <v>0</v>
          </cell>
          <cell r="AT108">
            <v>0</v>
          </cell>
          <cell r="AV108">
            <v>0</v>
          </cell>
          <cell r="AX108">
            <v>0</v>
          </cell>
          <cell r="AZ108">
            <v>0</v>
          </cell>
          <cell r="BB108">
            <v>0</v>
          </cell>
          <cell r="BD108">
            <v>886</v>
          </cell>
          <cell r="BF108">
            <v>886</v>
          </cell>
          <cell r="BH108">
            <v>0</v>
          </cell>
          <cell r="BN108">
            <v>0</v>
          </cell>
          <cell r="BR108">
            <v>0</v>
          </cell>
          <cell r="BT108">
            <v>886</v>
          </cell>
          <cell r="BV108">
            <v>886</v>
          </cell>
          <cell r="BX108">
            <v>0</v>
          </cell>
          <cell r="CD108">
            <v>0</v>
          </cell>
          <cell r="CG108" t="str">
            <v>CAF</v>
          </cell>
          <cell r="CH108">
            <v>30.713124345641063</v>
          </cell>
          <cell r="CJ108">
            <v>239.66379638047351</v>
          </cell>
          <cell r="CL108">
            <v>270.37692072611458</v>
          </cell>
          <cell r="CN108">
            <v>0.42288992465402475</v>
          </cell>
          <cell r="CO108" t="str">
            <v>CAF</v>
          </cell>
          <cell r="CP108">
            <v>30.713124345641063</v>
          </cell>
          <cell r="CR108">
            <v>1125.6637963804735</v>
          </cell>
          <cell r="CT108">
            <v>1156.3769207261146</v>
          </cell>
          <cell r="CV108">
            <v>0.42288992465402475</v>
          </cell>
          <cell r="CX108">
            <v>0</v>
          </cell>
          <cell r="CZ108">
            <v>-1156.3769207261146</v>
          </cell>
          <cell r="DB108">
            <v>-1156.3769207261146</v>
          </cell>
          <cell r="DD108">
            <v>0</v>
          </cell>
          <cell r="DF108">
            <v>0</v>
          </cell>
          <cell r="DH108">
            <v>0</v>
          </cell>
        </row>
        <row r="109">
          <cell r="B109" t="str">
            <v>DEB</v>
          </cell>
          <cell r="D109" t="str">
            <v>DAY CARE, REC AREAS, ECT.</v>
          </cell>
          <cell r="F109" t="str">
            <v>E8</v>
          </cell>
          <cell r="H109">
            <v>0</v>
          </cell>
          <cell r="J109">
            <v>-10545.05</v>
          </cell>
          <cell r="L109">
            <v>-10545.05</v>
          </cell>
          <cell r="N109">
            <v>0</v>
          </cell>
          <cell r="O109" t="str">
            <v>DEB</v>
          </cell>
          <cell r="P109">
            <v>0</v>
          </cell>
          <cell r="R109">
            <v>-10.5</v>
          </cell>
          <cell r="T109">
            <v>-10.5</v>
          </cell>
          <cell r="AD109">
            <v>0</v>
          </cell>
          <cell r="AF109">
            <v>-10.5</v>
          </cell>
          <cell r="AH109">
            <v>-10.5</v>
          </cell>
          <cell r="AJ109">
            <v>0</v>
          </cell>
          <cell r="AL109">
            <v>0</v>
          </cell>
          <cell r="AN109">
            <v>0</v>
          </cell>
          <cell r="AP109">
            <v>0</v>
          </cell>
          <cell r="AR109">
            <v>0</v>
          </cell>
          <cell r="AT109">
            <v>0</v>
          </cell>
          <cell r="AV109">
            <v>0</v>
          </cell>
          <cell r="AX109">
            <v>0</v>
          </cell>
          <cell r="AZ109">
            <v>0</v>
          </cell>
          <cell r="BB109">
            <v>0</v>
          </cell>
          <cell r="BD109">
            <v>-10.5</v>
          </cell>
          <cell r="BF109">
            <v>-10.5</v>
          </cell>
          <cell r="BH109">
            <v>0</v>
          </cell>
          <cell r="BN109">
            <v>0</v>
          </cell>
          <cell r="BR109">
            <v>0</v>
          </cell>
          <cell r="BT109">
            <v>-10.5</v>
          </cell>
          <cell r="BV109">
            <v>-10.5</v>
          </cell>
          <cell r="BX109">
            <v>0</v>
          </cell>
          <cell r="CD109">
            <v>0</v>
          </cell>
          <cell r="CG109" t="str">
            <v>DEB</v>
          </cell>
          <cell r="CH109">
            <v>20.623837459090865</v>
          </cell>
          <cell r="CJ109">
            <v>163.51229478358738</v>
          </cell>
          <cell r="CL109">
            <v>184.13613224267823</v>
          </cell>
          <cell r="CN109">
            <v>0.28594022052733459</v>
          </cell>
          <cell r="CO109" t="str">
            <v>DEB</v>
          </cell>
          <cell r="CP109">
            <v>20.623837459090865</v>
          </cell>
          <cell r="CR109">
            <v>153.01229478358738</v>
          </cell>
          <cell r="CT109">
            <v>173.63613224267823</v>
          </cell>
          <cell r="CV109">
            <v>0.28594022052733459</v>
          </cell>
          <cell r="CX109">
            <v>0</v>
          </cell>
          <cell r="CZ109">
            <v>-173.63613224267823</v>
          </cell>
          <cell r="DB109">
            <v>-173.63613224267823</v>
          </cell>
          <cell r="DD109">
            <v>0</v>
          </cell>
          <cell r="DF109">
            <v>0</v>
          </cell>
          <cell r="DH109">
            <v>0</v>
          </cell>
        </row>
        <row r="110">
          <cell r="B110" t="str">
            <v>HOU</v>
          </cell>
          <cell r="D110" t="str">
            <v>HOUSING</v>
          </cell>
          <cell r="F110" t="str">
            <v>E9</v>
          </cell>
          <cell r="H110">
            <v>0</v>
          </cell>
          <cell r="J110">
            <v>0</v>
          </cell>
          <cell r="L110">
            <v>0</v>
          </cell>
          <cell r="N110">
            <v>0</v>
          </cell>
          <cell r="O110" t="str">
            <v>HOU</v>
          </cell>
          <cell r="P110">
            <v>0</v>
          </cell>
          <cell r="R110">
            <v>0</v>
          </cell>
          <cell r="T110">
            <v>0</v>
          </cell>
          <cell r="AD110">
            <v>0</v>
          </cell>
          <cell r="AF110">
            <v>0</v>
          </cell>
          <cell r="AH110">
            <v>0</v>
          </cell>
          <cell r="AJ110">
            <v>0</v>
          </cell>
          <cell r="AL110">
            <v>0</v>
          </cell>
          <cell r="AN110">
            <v>0</v>
          </cell>
          <cell r="AP110">
            <v>0</v>
          </cell>
          <cell r="AR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HOU</v>
          </cell>
          <cell r="CH110">
            <v>0</v>
          </cell>
          <cell r="CJ110">
            <v>0</v>
          </cell>
          <cell r="CL110">
            <v>0</v>
          </cell>
          <cell r="CN110">
            <v>0</v>
          </cell>
          <cell r="CO110" t="str">
            <v>HOU</v>
          </cell>
          <cell r="CP110">
            <v>0</v>
          </cell>
          <cell r="CR110">
            <v>0</v>
          </cell>
          <cell r="CT110">
            <v>0</v>
          </cell>
          <cell r="CV110">
            <v>0</v>
          </cell>
          <cell r="CX110">
            <v>0</v>
          </cell>
          <cell r="CZ110">
            <v>0</v>
          </cell>
          <cell r="DB110">
            <v>0</v>
          </cell>
          <cell r="DD110">
            <v>0</v>
          </cell>
          <cell r="DF110">
            <v>0</v>
          </cell>
          <cell r="DH110">
            <v>0</v>
          </cell>
        </row>
        <row r="111">
          <cell r="B111" t="str">
            <v>REG</v>
          </cell>
          <cell r="D111" t="str">
            <v>RESEARCH</v>
          </cell>
          <cell r="F111" t="str">
            <v>F1</v>
          </cell>
          <cell r="H111">
            <v>362288.08401908906</v>
          </cell>
          <cell r="J111">
            <v>44828.75</v>
          </cell>
          <cell r="L111">
            <v>407116.83401908906</v>
          </cell>
          <cell r="N111">
            <v>3.0995192307692307</v>
          </cell>
          <cell r="O111" t="str">
            <v>REG</v>
          </cell>
          <cell r="P111">
            <v>362.3</v>
          </cell>
          <cell r="R111">
            <v>44.8</v>
          </cell>
          <cell r="T111">
            <v>407.1</v>
          </cell>
          <cell r="AD111">
            <v>362.3</v>
          </cell>
          <cell r="AF111">
            <v>44.8</v>
          </cell>
          <cell r="AH111">
            <v>407.1</v>
          </cell>
          <cell r="AJ111">
            <v>3.0995192307692307</v>
          </cell>
          <cell r="AL111">
            <v>0</v>
          </cell>
          <cell r="AN111">
            <v>0</v>
          </cell>
          <cell r="AP111">
            <v>0</v>
          </cell>
          <cell r="AR111">
            <v>0</v>
          </cell>
          <cell r="AT111">
            <v>0</v>
          </cell>
          <cell r="AV111">
            <v>0</v>
          </cell>
          <cell r="AX111">
            <v>0</v>
          </cell>
          <cell r="AZ111">
            <v>0</v>
          </cell>
          <cell r="BB111">
            <v>362.3</v>
          </cell>
          <cell r="BD111">
            <v>44.8</v>
          </cell>
          <cell r="BF111">
            <v>407.1</v>
          </cell>
          <cell r="BH111">
            <v>3.0995192307692307</v>
          </cell>
          <cell r="BJ111">
            <v>0</v>
          </cell>
          <cell r="BN111">
            <v>0</v>
          </cell>
          <cell r="BP111">
            <v>0</v>
          </cell>
          <cell r="BR111">
            <v>362.3</v>
          </cell>
          <cell r="BT111">
            <v>44.8</v>
          </cell>
          <cell r="BV111">
            <v>407.1</v>
          </cell>
          <cell r="BX111">
            <v>3.0995192307692307</v>
          </cell>
          <cell r="CB111">
            <v>3.4656400000000001</v>
          </cell>
          <cell r="CD111">
            <v>3.4656400000000001</v>
          </cell>
          <cell r="CG111" t="str">
            <v>REG</v>
          </cell>
          <cell r="CH111">
            <v>14.426032340948641</v>
          </cell>
          <cell r="CJ111">
            <v>24.310515546076108</v>
          </cell>
          <cell r="CL111">
            <v>38.736547887024749</v>
          </cell>
          <cell r="CN111">
            <v>0.12559994192684615</v>
          </cell>
          <cell r="CO111" t="str">
            <v>REG</v>
          </cell>
          <cell r="CP111">
            <v>380.19167234094868</v>
          </cell>
          <cell r="CR111">
            <v>69.110515546076101</v>
          </cell>
          <cell r="CT111">
            <v>449.30218788702479</v>
          </cell>
          <cell r="CV111">
            <v>3.2251191726960768</v>
          </cell>
          <cell r="CX111">
            <v>34.071510000000004</v>
          </cell>
          <cell r="CZ111">
            <v>-415.2306778870248</v>
          </cell>
          <cell r="DD111">
            <v>-415.2306778870248</v>
          </cell>
          <cell r="DF111">
            <v>-415.2306778870248</v>
          </cell>
          <cell r="DH111">
            <v>0</v>
          </cell>
        </row>
        <row r="112">
          <cell r="B112" t="str">
            <v>RNS</v>
          </cell>
          <cell r="D112" t="str">
            <v>NURSING EDUCATION</v>
          </cell>
          <cell r="F112" t="str">
            <v>F2</v>
          </cell>
          <cell r="H112">
            <v>0</v>
          </cell>
          <cell r="J112">
            <v>0</v>
          </cell>
          <cell r="L112">
            <v>0</v>
          </cell>
          <cell r="N112">
            <v>0</v>
          </cell>
          <cell r="O112" t="str">
            <v>RNS</v>
          </cell>
          <cell r="P112">
            <v>0</v>
          </cell>
          <cell r="R112">
            <v>0</v>
          </cell>
          <cell r="T112">
            <v>0</v>
          </cell>
          <cell r="AD112">
            <v>0</v>
          </cell>
          <cell r="AF112">
            <v>0</v>
          </cell>
          <cell r="AH112">
            <v>0</v>
          </cell>
          <cell r="AJ112">
            <v>0</v>
          </cell>
          <cell r="AL112">
            <v>0</v>
          </cell>
          <cell r="AN112">
            <v>0</v>
          </cell>
          <cell r="AP112">
            <v>0</v>
          </cell>
          <cell r="AR112">
            <v>0</v>
          </cell>
          <cell r="AT112">
            <v>0</v>
          </cell>
          <cell r="AV112">
            <v>0</v>
          </cell>
          <cell r="AX112">
            <v>0</v>
          </cell>
          <cell r="AZ112">
            <v>0</v>
          </cell>
          <cell r="BB112">
            <v>0</v>
          </cell>
          <cell r="BD112">
            <v>0</v>
          </cell>
          <cell r="BF112">
            <v>0</v>
          </cell>
          <cell r="BH112">
            <v>0</v>
          </cell>
          <cell r="BN112">
            <v>0</v>
          </cell>
          <cell r="BR112">
            <v>0</v>
          </cell>
          <cell r="BT112">
            <v>0</v>
          </cell>
          <cell r="BV112">
            <v>0</v>
          </cell>
          <cell r="BX112">
            <v>0</v>
          </cell>
          <cell r="CB112">
            <v>0</v>
          </cell>
          <cell r="CD112">
            <v>0</v>
          </cell>
          <cell r="CG112" t="str">
            <v>RNS</v>
          </cell>
          <cell r="CH112">
            <v>0</v>
          </cell>
          <cell r="CJ112">
            <v>0</v>
          </cell>
          <cell r="CL112">
            <v>0</v>
          </cell>
          <cell r="CN112">
            <v>0</v>
          </cell>
          <cell r="CO112" t="str">
            <v>RNS</v>
          </cell>
          <cell r="CP112">
            <v>0</v>
          </cell>
          <cell r="CR112">
            <v>0</v>
          </cell>
          <cell r="CT112">
            <v>0</v>
          </cell>
          <cell r="CV112">
            <v>0</v>
          </cell>
          <cell r="CX112">
            <v>0</v>
          </cell>
          <cell r="CZ112">
            <v>0</v>
          </cell>
          <cell r="DD112">
            <v>0</v>
          </cell>
          <cell r="DF112">
            <v>0</v>
          </cell>
          <cell r="DH112">
            <v>0</v>
          </cell>
        </row>
        <row r="113">
          <cell r="B113" t="str">
            <v>OHE</v>
          </cell>
          <cell r="D113" t="str">
            <v>OTHER HEALTH PROFESSION EDUC.</v>
          </cell>
          <cell r="F113" t="str">
            <v>F3</v>
          </cell>
          <cell r="H113">
            <v>0</v>
          </cell>
          <cell r="J113">
            <v>0</v>
          </cell>
          <cell r="L113">
            <v>0</v>
          </cell>
          <cell r="N113">
            <v>0</v>
          </cell>
          <cell r="O113" t="str">
            <v>OHE</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OHE</v>
          </cell>
          <cell r="CH113">
            <v>0</v>
          </cell>
          <cell r="CJ113">
            <v>0</v>
          </cell>
          <cell r="CL113">
            <v>0</v>
          </cell>
          <cell r="CN113">
            <v>0</v>
          </cell>
          <cell r="CO113" t="str">
            <v>OHE</v>
          </cell>
          <cell r="CP113">
            <v>0</v>
          </cell>
          <cell r="CR113">
            <v>0</v>
          </cell>
          <cell r="CT113">
            <v>0</v>
          </cell>
          <cell r="CV113">
            <v>0</v>
          </cell>
          <cell r="CX113">
            <v>0</v>
          </cell>
          <cell r="CZ113">
            <v>0</v>
          </cell>
          <cell r="DD113">
            <v>0</v>
          </cell>
          <cell r="DF113">
            <v>0</v>
          </cell>
          <cell r="DH113">
            <v>0</v>
          </cell>
        </row>
        <row r="114">
          <cell r="B114" t="str">
            <v>CHE</v>
          </cell>
          <cell r="D114" t="str">
            <v>COMMUNITY HEALTH EDUCATION</v>
          </cell>
          <cell r="F114" t="str">
            <v>F4</v>
          </cell>
          <cell r="H114">
            <v>907343.67696549464</v>
          </cell>
          <cell r="J114">
            <v>427663.16000000003</v>
          </cell>
          <cell r="L114">
            <v>1335006.8369654948</v>
          </cell>
          <cell r="N114">
            <v>9.4969951923076934</v>
          </cell>
          <cell r="O114" t="str">
            <v>CHE</v>
          </cell>
          <cell r="P114">
            <v>907.3</v>
          </cell>
          <cell r="R114">
            <v>427.7</v>
          </cell>
          <cell r="T114">
            <v>1335</v>
          </cell>
          <cell r="AD114">
            <v>907.3</v>
          </cell>
          <cell r="AF114">
            <v>427.7</v>
          </cell>
          <cell r="AH114">
            <v>1335</v>
          </cell>
          <cell r="AJ114">
            <v>9.4969951923076934</v>
          </cell>
          <cell r="AL114">
            <v>0</v>
          </cell>
          <cell r="AN114">
            <v>0</v>
          </cell>
          <cell r="AP114">
            <v>0</v>
          </cell>
          <cell r="AR114">
            <v>0</v>
          </cell>
          <cell r="AT114">
            <v>0</v>
          </cell>
          <cell r="AV114">
            <v>0</v>
          </cell>
          <cell r="AX114">
            <v>0</v>
          </cell>
          <cell r="AZ114">
            <v>0</v>
          </cell>
          <cell r="BB114">
            <v>907.3</v>
          </cell>
          <cell r="BD114">
            <v>427.7</v>
          </cell>
          <cell r="BF114">
            <v>1335</v>
          </cell>
          <cell r="BH114">
            <v>9.4969951923076934</v>
          </cell>
          <cell r="BN114">
            <v>0</v>
          </cell>
          <cell r="BR114">
            <v>907.3</v>
          </cell>
          <cell r="BT114">
            <v>427.7</v>
          </cell>
          <cell r="BV114">
            <v>1335</v>
          </cell>
          <cell r="BX114">
            <v>9.4969951923076934</v>
          </cell>
          <cell r="CB114">
            <v>10.721170000000001</v>
          </cell>
          <cell r="CD114">
            <v>10.721170000000001</v>
          </cell>
          <cell r="CG114" t="str">
            <v>CHE</v>
          </cell>
          <cell r="CH114">
            <v>51.597313997477002</v>
          </cell>
          <cell r="CJ114">
            <v>82.879835175143796</v>
          </cell>
          <cell r="CL114">
            <v>134.47714917262078</v>
          </cell>
          <cell r="CN114">
            <v>0.48010102679575256</v>
          </cell>
          <cell r="CO114" t="str">
            <v>CHE</v>
          </cell>
          <cell r="CP114">
            <v>969.61848399747703</v>
          </cell>
          <cell r="CR114">
            <v>510.57983517514378</v>
          </cell>
          <cell r="CT114">
            <v>1480.1983191726208</v>
          </cell>
          <cell r="CV114">
            <v>9.977096219103446</v>
          </cell>
          <cell r="CX114">
            <v>35.445999999999998</v>
          </cell>
          <cell r="CZ114">
            <v>-1444.7523191726209</v>
          </cell>
          <cell r="DD114">
            <v>-1444.7523191726209</v>
          </cell>
          <cell r="DF114">
            <v>-1444.7523191726209</v>
          </cell>
          <cell r="DH114">
            <v>0</v>
          </cell>
        </row>
        <row r="115">
          <cell r="B115" t="str">
            <v>FB1</v>
          </cell>
          <cell r="D115" t="str">
            <v>FRINGE BENEFITS</v>
          </cell>
          <cell r="F115" t="str">
            <v>FB1</v>
          </cell>
          <cell r="H115" t="str">
            <v>XXXXXXXXX</v>
          </cell>
          <cell r="J115" t="str">
            <v>XXXXXXXXX</v>
          </cell>
          <cell r="L115">
            <v>0</v>
          </cell>
          <cell r="N115" t="str">
            <v>XXXXXXXXX</v>
          </cell>
          <cell r="O115" t="str">
            <v>FB1</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D115">
            <v>0</v>
          </cell>
          <cell r="CG115" t="str">
            <v>FB1</v>
          </cell>
          <cell r="CL115">
            <v>0</v>
          </cell>
          <cell r="CO115" t="str">
            <v>FB1</v>
          </cell>
          <cell r="CP115">
            <v>0</v>
          </cell>
          <cell r="CR115">
            <v>0</v>
          </cell>
          <cell r="CT115">
            <v>0</v>
          </cell>
          <cell r="CV115">
            <v>0</v>
          </cell>
        </row>
        <row r="116">
          <cell r="B116" t="str">
            <v>MSV</v>
          </cell>
          <cell r="D116" t="str">
            <v>MEDICAL SERVICES</v>
          </cell>
          <cell r="F116" t="str">
            <v>MS1</v>
          </cell>
          <cell r="H116" t="str">
            <v>XXXXXXXXX</v>
          </cell>
          <cell r="J116" t="str">
            <v>XXXXXXXXX</v>
          </cell>
          <cell r="L116">
            <v>0</v>
          </cell>
          <cell r="N116" t="str">
            <v>XXXXXXXXX</v>
          </cell>
          <cell r="O116" t="str">
            <v>MSV</v>
          </cell>
          <cell r="P116">
            <v>0</v>
          </cell>
          <cell r="R116">
            <v>0</v>
          </cell>
          <cell r="T116">
            <v>0</v>
          </cell>
          <cell r="AD116">
            <v>0</v>
          </cell>
          <cell r="AF116">
            <v>0</v>
          </cell>
          <cell r="AH116">
            <v>0</v>
          </cell>
          <cell r="AJ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D116">
            <v>0</v>
          </cell>
          <cell r="CG116" t="str">
            <v>MSV</v>
          </cell>
          <cell r="CL116">
            <v>0</v>
          </cell>
          <cell r="CO116" t="str">
            <v>MSV</v>
          </cell>
          <cell r="CP116">
            <v>0</v>
          </cell>
          <cell r="CR116">
            <v>0</v>
          </cell>
          <cell r="CT116">
            <v>0</v>
          </cell>
          <cell r="CV116">
            <v>0</v>
          </cell>
        </row>
        <row r="117">
          <cell r="B117" t="str">
            <v>P1</v>
          </cell>
          <cell r="D117" t="str">
            <v>HOSPITAL BASED PHYSICIANS</v>
          </cell>
          <cell r="F117" t="str">
            <v>P01</v>
          </cell>
          <cell r="H117">
            <v>3891386</v>
          </cell>
          <cell r="J117" t="str">
            <v>XXXXXXXXX</v>
          </cell>
          <cell r="L117">
            <v>3891386</v>
          </cell>
          <cell r="N117">
            <v>16.920417969527719</v>
          </cell>
          <cell r="O117" t="str">
            <v>P1</v>
          </cell>
          <cell r="P117">
            <v>3891.4</v>
          </cell>
          <cell r="R117">
            <v>0</v>
          </cell>
          <cell r="T117">
            <v>3891.4</v>
          </cell>
          <cell r="AD117">
            <v>3891.4</v>
          </cell>
          <cell r="AF117">
            <v>0</v>
          </cell>
          <cell r="AH117">
            <v>3891.4</v>
          </cell>
          <cell r="AJ117">
            <v>16.920417969527719</v>
          </cell>
          <cell r="AT117">
            <v>0</v>
          </cell>
          <cell r="AV117">
            <v>0</v>
          </cell>
          <cell r="AX117">
            <v>0</v>
          </cell>
          <cell r="AZ117">
            <v>0</v>
          </cell>
          <cell r="BB117">
            <v>3891.4</v>
          </cell>
          <cell r="BD117">
            <v>0</v>
          </cell>
          <cell r="BF117">
            <v>3891.4</v>
          </cell>
          <cell r="BH117">
            <v>16.920417969527719</v>
          </cell>
          <cell r="BJ117">
            <v>-3891.3855477230186</v>
          </cell>
          <cell r="BN117">
            <v>-3891.3855477230186</v>
          </cell>
          <cell r="BP117">
            <v>-16.920417969527719</v>
          </cell>
          <cell r="BR117">
            <v>1.44522769815012E-2</v>
          </cell>
          <cell r="BT117">
            <v>0</v>
          </cell>
          <cell r="BV117">
            <v>1.44522769815012E-2</v>
          </cell>
          <cell r="BX117">
            <v>0</v>
          </cell>
          <cell r="CD117">
            <v>0</v>
          </cell>
          <cell r="CG117" t="str">
            <v>P1</v>
          </cell>
          <cell r="CL117">
            <v>0</v>
          </cell>
          <cell r="CO117" t="str">
            <v>P1</v>
          </cell>
          <cell r="CP117">
            <v>1.44522769815012E-2</v>
          </cell>
          <cell r="CR117">
            <v>0</v>
          </cell>
          <cell r="CT117">
            <v>1.44522769815012E-2</v>
          </cell>
          <cell r="CV117">
            <v>0</v>
          </cell>
        </row>
        <row r="118">
          <cell r="B118" t="str">
            <v>P2</v>
          </cell>
          <cell r="D118" t="str">
            <v>PHYSICIAN PART B SERVICES</v>
          </cell>
          <cell r="F118" t="str">
            <v>P02</v>
          </cell>
          <cell r="H118" t="str">
            <v>XXXXXXXXX</v>
          </cell>
          <cell r="J118" t="str">
            <v>XXXXXXXXX</v>
          </cell>
          <cell r="L118">
            <v>0</v>
          </cell>
          <cell r="N118" t="str">
            <v>XXXXXXXXX</v>
          </cell>
          <cell r="O118" t="str">
            <v>P2</v>
          </cell>
          <cell r="P118">
            <v>0</v>
          </cell>
          <cell r="R118">
            <v>0</v>
          </cell>
          <cell r="T118">
            <v>0</v>
          </cell>
          <cell r="X118">
            <v>0</v>
          </cell>
          <cell r="Z118">
            <v>0</v>
          </cell>
          <cell r="AD118">
            <v>0</v>
          </cell>
          <cell r="AF118">
            <v>0</v>
          </cell>
          <cell r="AH118">
            <v>0</v>
          </cell>
          <cell r="AJ118">
            <v>0</v>
          </cell>
          <cell r="AT118">
            <v>0</v>
          </cell>
          <cell r="AV118">
            <v>0</v>
          </cell>
          <cell r="AX118">
            <v>0</v>
          </cell>
          <cell r="AZ118">
            <v>0</v>
          </cell>
          <cell r="BB118">
            <v>0</v>
          </cell>
          <cell r="BD118">
            <v>0</v>
          </cell>
          <cell r="BF118">
            <v>0</v>
          </cell>
          <cell r="BH118">
            <v>0</v>
          </cell>
          <cell r="BJ118">
            <v>0</v>
          </cell>
          <cell r="BN118">
            <v>0</v>
          </cell>
          <cell r="BP118">
            <v>0</v>
          </cell>
          <cell r="BR118">
            <v>0</v>
          </cell>
          <cell r="BT118">
            <v>0</v>
          </cell>
          <cell r="BV118">
            <v>0</v>
          </cell>
          <cell r="BX118">
            <v>0</v>
          </cell>
          <cell r="CB118">
            <v>0</v>
          </cell>
          <cell r="CD118">
            <v>0</v>
          </cell>
          <cell r="CG118" t="str">
            <v>P2</v>
          </cell>
          <cell r="CL118">
            <v>0</v>
          </cell>
          <cell r="CO118" t="str">
            <v>P2</v>
          </cell>
          <cell r="CP118">
            <v>0</v>
          </cell>
          <cell r="CR118">
            <v>0</v>
          </cell>
          <cell r="CT118">
            <v>0</v>
          </cell>
          <cell r="CV118">
            <v>0</v>
          </cell>
        </row>
        <row r="119">
          <cell r="B119" t="str">
            <v>P3</v>
          </cell>
          <cell r="D119" t="str">
            <v>PHYSICIAN SUPPORT SERVICES</v>
          </cell>
          <cell r="F119" t="str">
            <v>P03</v>
          </cell>
          <cell r="H119">
            <v>668577</v>
          </cell>
          <cell r="J119" t="str">
            <v>XXXXXXXXX</v>
          </cell>
          <cell r="L119">
            <v>668577</v>
          </cell>
          <cell r="N119">
            <v>4.0580528846153854</v>
          </cell>
          <cell r="O119" t="str">
            <v>P3</v>
          </cell>
          <cell r="P119">
            <v>668.6</v>
          </cell>
          <cell r="R119">
            <v>0</v>
          </cell>
          <cell r="T119">
            <v>668.6</v>
          </cell>
          <cell r="AD119">
            <v>668.6</v>
          </cell>
          <cell r="AF119">
            <v>0</v>
          </cell>
          <cell r="AH119">
            <v>668.6</v>
          </cell>
          <cell r="AJ119">
            <v>4.0580528846153854</v>
          </cell>
          <cell r="AT119">
            <v>0</v>
          </cell>
          <cell r="AV119">
            <v>0</v>
          </cell>
          <cell r="AX119">
            <v>0</v>
          </cell>
          <cell r="AZ119">
            <v>0</v>
          </cell>
          <cell r="BB119">
            <v>668.6</v>
          </cell>
          <cell r="BD119">
            <v>0</v>
          </cell>
          <cell r="BF119">
            <v>668.6</v>
          </cell>
          <cell r="BH119">
            <v>4.0580528846153854</v>
          </cell>
          <cell r="BN119">
            <v>0</v>
          </cell>
          <cell r="BR119">
            <v>668.6</v>
          </cell>
          <cell r="BT119">
            <v>0</v>
          </cell>
          <cell r="BV119">
            <v>668.6</v>
          </cell>
          <cell r="BX119">
            <v>4.0580528846153854</v>
          </cell>
          <cell r="CB119">
            <v>4.36069</v>
          </cell>
          <cell r="CD119">
            <v>4.36069</v>
          </cell>
          <cell r="CG119" t="str">
            <v>P3</v>
          </cell>
          <cell r="CL119">
            <v>0</v>
          </cell>
          <cell r="CO119" t="str">
            <v>P3</v>
          </cell>
          <cell r="CP119">
            <v>672.96069</v>
          </cell>
          <cell r="CR119">
            <v>0</v>
          </cell>
          <cell r="CT119">
            <v>672.96069</v>
          </cell>
          <cell r="CV119">
            <v>4.0580528846153854</v>
          </cell>
        </row>
        <row r="120">
          <cell r="B120" t="str">
            <v>P4</v>
          </cell>
          <cell r="D120" t="str">
            <v>RESIDENT, INTERN SERVICES</v>
          </cell>
          <cell r="F120" t="str">
            <v>P04</v>
          </cell>
          <cell r="H120">
            <v>0</v>
          </cell>
          <cell r="J120">
            <v>0</v>
          </cell>
          <cell r="L120">
            <v>0</v>
          </cell>
          <cell r="N120">
            <v>0</v>
          </cell>
          <cell r="O120" t="str">
            <v>P4</v>
          </cell>
          <cell r="P120">
            <v>0</v>
          </cell>
          <cell r="R120">
            <v>0</v>
          </cell>
          <cell r="T120">
            <v>0</v>
          </cell>
          <cell r="AD120">
            <v>0</v>
          </cell>
          <cell r="AF120">
            <v>0</v>
          </cell>
          <cell r="AH120">
            <v>0</v>
          </cell>
          <cell r="AJ120">
            <v>0</v>
          </cell>
          <cell r="AT120">
            <v>0</v>
          </cell>
          <cell r="AV120">
            <v>0</v>
          </cell>
          <cell r="AX120">
            <v>0</v>
          </cell>
          <cell r="AZ120">
            <v>0</v>
          </cell>
          <cell r="BB120">
            <v>0</v>
          </cell>
          <cell r="BD120">
            <v>0</v>
          </cell>
          <cell r="BF120">
            <v>0</v>
          </cell>
          <cell r="BH120">
            <v>0</v>
          </cell>
          <cell r="BJ120">
            <v>0</v>
          </cell>
          <cell r="BN120">
            <v>0</v>
          </cell>
          <cell r="BP120">
            <v>0</v>
          </cell>
          <cell r="BR120">
            <v>0</v>
          </cell>
          <cell r="BT120">
            <v>0</v>
          </cell>
          <cell r="BV120">
            <v>0</v>
          </cell>
          <cell r="BX120">
            <v>0</v>
          </cell>
          <cell r="CB120">
            <v>0</v>
          </cell>
          <cell r="CD120">
            <v>0</v>
          </cell>
          <cell r="CG120" t="str">
            <v>P4</v>
          </cell>
          <cell r="CL120">
            <v>0</v>
          </cell>
          <cell r="CO120" t="str">
            <v>P4</v>
          </cell>
          <cell r="CP120">
            <v>0</v>
          </cell>
          <cell r="CR120">
            <v>0</v>
          </cell>
          <cell r="CT120">
            <v>0</v>
          </cell>
          <cell r="CV120">
            <v>0</v>
          </cell>
        </row>
        <row r="121">
          <cell r="B121" t="str">
            <v>P5</v>
          </cell>
          <cell r="D121" t="str">
            <v>RESIDENT, INTERN INELIGIBLE</v>
          </cell>
          <cell r="F121" t="str">
            <v>P05</v>
          </cell>
          <cell r="H121">
            <v>0</v>
          </cell>
          <cell r="J121">
            <v>0</v>
          </cell>
          <cell r="L121">
            <v>0</v>
          </cell>
          <cell r="N121">
            <v>0</v>
          </cell>
          <cell r="O121" t="str">
            <v>P5</v>
          </cell>
          <cell r="P121">
            <v>0</v>
          </cell>
          <cell r="R121">
            <v>0</v>
          </cell>
          <cell r="T121">
            <v>0</v>
          </cell>
          <cell r="AD121">
            <v>0</v>
          </cell>
          <cell r="AF121">
            <v>0</v>
          </cell>
          <cell r="AH121">
            <v>0</v>
          </cell>
          <cell r="AJ121">
            <v>0</v>
          </cell>
          <cell r="AT121">
            <v>0</v>
          </cell>
          <cell r="AV121">
            <v>0</v>
          </cell>
          <cell r="AX121">
            <v>0</v>
          </cell>
          <cell r="AZ121">
            <v>0</v>
          </cell>
          <cell r="BB121">
            <v>0</v>
          </cell>
          <cell r="BD121">
            <v>0</v>
          </cell>
          <cell r="BF121">
            <v>0</v>
          </cell>
          <cell r="BH121">
            <v>0</v>
          </cell>
          <cell r="BJ121">
            <v>0</v>
          </cell>
          <cell r="BN121">
            <v>0</v>
          </cell>
          <cell r="BP121">
            <v>0</v>
          </cell>
          <cell r="BR121">
            <v>0</v>
          </cell>
          <cell r="BT121">
            <v>0</v>
          </cell>
          <cell r="BV121">
            <v>0</v>
          </cell>
          <cell r="BX121">
            <v>0</v>
          </cell>
          <cell r="CB121">
            <v>0</v>
          </cell>
          <cell r="CD121">
            <v>0</v>
          </cell>
          <cell r="CG121" t="str">
            <v>P5</v>
          </cell>
          <cell r="CL121">
            <v>0</v>
          </cell>
          <cell r="CO121" t="str">
            <v>P4</v>
          </cell>
          <cell r="CP121">
            <v>0</v>
          </cell>
          <cell r="CR121">
            <v>0</v>
          </cell>
          <cell r="CT121">
            <v>0</v>
          </cell>
          <cell r="CV121">
            <v>0</v>
          </cell>
        </row>
        <row r="122">
          <cell r="B122" t="str">
            <v>MAL</v>
          </cell>
          <cell r="D122" t="str">
            <v>MALPRACTICE</v>
          </cell>
          <cell r="F122" t="str">
            <v>UAMAL</v>
          </cell>
          <cell r="H122">
            <v>0</v>
          </cell>
          <cell r="J122">
            <v>977925.71</v>
          </cell>
          <cell r="L122">
            <v>977925.71</v>
          </cell>
          <cell r="N122">
            <v>0</v>
          </cell>
          <cell r="O122" t="str">
            <v>MAL</v>
          </cell>
          <cell r="P122">
            <v>0</v>
          </cell>
          <cell r="R122">
            <v>977.9</v>
          </cell>
          <cell r="T122">
            <v>977.9</v>
          </cell>
          <cell r="AD122">
            <v>0</v>
          </cell>
          <cell r="AF122">
            <v>977.9</v>
          </cell>
          <cell r="AH122">
            <v>977.9</v>
          </cell>
          <cell r="AJ122">
            <v>0</v>
          </cell>
          <cell r="AT122">
            <v>0</v>
          </cell>
          <cell r="AV122">
            <v>0</v>
          </cell>
          <cell r="AX122">
            <v>0</v>
          </cell>
          <cell r="AZ122">
            <v>0</v>
          </cell>
          <cell r="BB122">
            <v>0</v>
          </cell>
          <cell r="BD122">
            <v>977.9</v>
          </cell>
          <cell r="BF122">
            <v>977.9</v>
          </cell>
          <cell r="BH122">
            <v>0</v>
          </cell>
          <cell r="BN122">
            <v>0</v>
          </cell>
          <cell r="BR122">
            <v>0</v>
          </cell>
          <cell r="BT122">
            <v>977.9</v>
          </cell>
          <cell r="BV122">
            <v>977.9</v>
          </cell>
          <cell r="BX122">
            <v>0</v>
          </cell>
          <cell r="CD122">
            <v>0</v>
          </cell>
          <cell r="CG122" t="str">
            <v>MAL</v>
          </cell>
          <cell r="CH122">
            <v>0</v>
          </cell>
          <cell r="CJ122">
            <v>0</v>
          </cell>
          <cell r="CL122">
            <v>0</v>
          </cell>
          <cell r="CN122">
            <v>0</v>
          </cell>
          <cell r="CO122" t="str">
            <v>MAL</v>
          </cell>
          <cell r="CP122">
            <v>0</v>
          </cell>
          <cell r="CR122">
            <v>977.9</v>
          </cell>
          <cell r="CT122">
            <v>977.9</v>
          </cell>
          <cell r="CV122">
            <v>0</v>
          </cell>
        </row>
        <row r="123">
          <cell r="B123" t="str">
            <v>OIN</v>
          </cell>
          <cell r="D123" t="str">
            <v>OTHER INSURANCE</v>
          </cell>
          <cell r="F123" t="str">
            <v>UAOIN</v>
          </cell>
          <cell r="H123">
            <v>0</v>
          </cell>
          <cell r="J123">
            <v>0</v>
          </cell>
          <cell r="L123">
            <v>0</v>
          </cell>
          <cell r="N123">
            <v>0</v>
          </cell>
          <cell r="O123" t="str">
            <v>OIN</v>
          </cell>
          <cell r="P123">
            <v>0</v>
          </cell>
          <cell r="R123">
            <v>0</v>
          </cell>
          <cell r="T123">
            <v>0</v>
          </cell>
          <cell r="AD123">
            <v>0</v>
          </cell>
          <cell r="AF123">
            <v>0</v>
          </cell>
          <cell r="AH123">
            <v>0</v>
          </cell>
          <cell r="AJ123">
            <v>0</v>
          </cell>
          <cell r="AT123">
            <v>0</v>
          </cell>
          <cell r="AV123">
            <v>0</v>
          </cell>
          <cell r="AX123">
            <v>0</v>
          </cell>
          <cell r="AZ123">
            <v>0</v>
          </cell>
          <cell r="BB123">
            <v>0</v>
          </cell>
          <cell r="BD123">
            <v>0</v>
          </cell>
          <cell r="BF123">
            <v>0</v>
          </cell>
          <cell r="BH123">
            <v>0</v>
          </cell>
          <cell r="BN123">
            <v>0</v>
          </cell>
          <cell r="BR123">
            <v>0</v>
          </cell>
          <cell r="BT123">
            <v>0</v>
          </cell>
          <cell r="BV123">
            <v>0</v>
          </cell>
          <cell r="BX123">
            <v>0</v>
          </cell>
          <cell r="CD123">
            <v>0</v>
          </cell>
          <cell r="CG123" t="str">
            <v>OIN</v>
          </cell>
          <cell r="CH123">
            <v>0</v>
          </cell>
          <cell r="CJ123">
            <v>0</v>
          </cell>
          <cell r="CL123">
            <v>0</v>
          </cell>
          <cell r="CN123">
            <v>0</v>
          </cell>
          <cell r="CO123" t="str">
            <v>OIN</v>
          </cell>
          <cell r="CP123">
            <v>0</v>
          </cell>
          <cell r="CR123">
            <v>0</v>
          </cell>
          <cell r="CT123">
            <v>0</v>
          </cell>
          <cell r="CV123">
            <v>0</v>
          </cell>
        </row>
        <row r="124">
          <cell r="B124" t="str">
            <v>MCR</v>
          </cell>
          <cell r="D124" t="str">
            <v>MEDICAL CARE REVIEW</v>
          </cell>
          <cell r="F124" t="str">
            <v>UAMCR</v>
          </cell>
          <cell r="H124">
            <v>2468592.1470983606</v>
          </cell>
          <cell r="J124">
            <v>285280.0127087328</v>
          </cell>
          <cell r="L124">
            <v>2753872.1598070934</v>
          </cell>
          <cell r="N124">
            <v>22.674999999999997</v>
          </cell>
          <cell r="O124" t="str">
            <v>MCR</v>
          </cell>
          <cell r="P124">
            <v>2468.6</v>
          </cell>
          <cell r="R124">
            <v>285.3</v>
          </cell>
          <cell r="T124">
            <v>2753.9</v>
          </cell>
          <cell r="AD124">
            <v>2468.6</v>
          </cell>
          <cell r="AF124">
            <v>285.3</v>
          </cell>
          <cell r="AH124">
            <v>2753.9</v>
          </cell>
          <cell r="AJ124">
            <v>22.674999999999997</v>
          </cell>
          <cell r="AT124">
            <v>0</v>
          </cell>
          <cell r="AV124">
            <v>0</v>
          </cell>
          <cell r="AX124">
            <v>0</v>
          </cell>
          <cell r="AZ124">
            <v>0</v>
          </cell>
          <cell r="BB124">
            <v>2468.6</v>
          </cell>
          <cell r="BD124">
            <v>285.3</v>
          </cell>
          <cell r="BF124">
            <v>2753.9</v>
          </cell>
          <cell r="BH124">
            <v>22.674999999999997</v>
          </cell>
          <cell r="BJ124">
            <v>422.95379068330408</v>
          </cell>
          <cell r="BN124">
            <v>422.95379068330408</v>
          </cell>
          <cell r="BP124">
            <v>0</v>
          </cell>
          <cell r="BR124">
            <v>2891.5537906833042</v>
          </cell>
          <cell r="BT124">
            <v>285.3</v>
          </cell>
          <cell r="BV124">
            <v>3176.8537906833044</v>
          </cell>
          <cell r="BX124">
            <v>22.674999999999997</v>
          </cell>
          <cell r="CD124">
            <v>0</v>
          </cell>
          <cell r="CG124" t="str">
            <v>MCR</v>
          </cell>
          <cell r="CH124">
            <v>0</v>
          </cell>
          <cell r="CJ124">
            <v>0</v>
          </cell>
          <cell r="CL124">
            <v>0</v>
          </cell>
          <cell r="CN124">
            <v>0</v>
          </cell>
          <cell r="CO124" t="str">
            <v>MCR</v>
          </cell>
          <cell r="CP124">
            <v>2891.5537906833042</v>
          </cell>
          <cell r="CR124">
            <v>285.3</v>
          </cell>
          <cell r="CT124">
            <v>3176.8537906833044</v>
          </cell>
          <cell r="CV124">
            <v>22.674999999999997</v>
          </cell>
        </row>
        <row r="125">
          <cell r="B125" t="str">
            <v>DEP</v>
          </cell>
          <cell r="D125" t="str">
            <v>DEPRECIATION</v>
          </cell>
          <cell r="F125" t="str">
            <v>UADEP</v>
          </cell>
          <cell r="H125">
            <v>0</v>
          </cell>
          <cell r="J125">
            <v>13285937.189999999</v>
          </cell>
          <cell r="L125">
            <v>13285937.189999999</v>
          </cell>
          <cell r="N125">
            <v>0</v>
          </cell>
          <cell r="O125" t="str">
            <v>DEP</v>
          </cell>
          <cell r="P125">
            <v>0</v>
          </cell>
          <cell r="R125">
            <v>13285.9</v>
          </cell>
          <cell r="T125">
            <v>13285.9</v>
          </cell>
          <cell r="AD125">
            <v>0</v>
          </cell>
          <cell r="AF125">
            <v>13285.9</v>
          </cell>
          <cell r="AH125">
            <v>13285.9</v>
          </cell>
          <cell r="AJ125">
            <v>0</v>
          </cell>
          <cell r="AT125">
            <v>0</v>
          </cell>
          <cell r="AV125">
            <v>0</v>
          </cell>
          <cell r="AX125">
            <v>0</v>
          </cell>
          <cell r="AZ125">
            <v>0</v>
          </cell>
          <cell r="BB125">
            <v>0</v>
          </cell>
          <cell r="BD125">
            <v>13285.9</v>
          </cell>
          <cell r="BF125">
            <v>13285.9</v>
          </cell>
          <cell r="BH125">
            <v>0</v>
          </cell>
          <cell r="BN125">
            <v>0</v>
          </cell>
          <cell r="BR125">
            <v>0</v>
          </cell>
          <cell r="BT125">
            <v>13285.9</v>
          </cell>
          <cell r="BV125">
            <v>13285.9</v>
          </cell>
          <cell r="BX125">
            <v>0</v>
          </cell>
          <cell r="CD125">
            <v>0</v>
          </cell>
          <cell r="CG125" t="str">
            <v>DEP</v>
          </cell>
          <cell r="CH125">
            <v>0</v>
          </cell>
          <cell r="CJ125">
            <v>-306.15415148351599</v>
          </cell>
          <cell r="CL125">
            <v>-306.15415148351599</v>
          </cell>
          <cell r="CN125">
            <v>0</v>
          </cell>
          <cell r="CO125" t="str">
            <v>DEP</v>
          </cell>
          <cell r="CP125">
            <v>0</v>
          </cell>
          <cell r="CR125">
            <v>12979.745848516484</v>
          </cell>
          <cell r="CT125">
            <v>12979.745848516484</v>
          </cell>
          <cell r="CV125">
            <v>0</v>
          </cell>
        </row>
        <row r="126">
          <cell r="B126" t="str">
            <v>LEA</v>
          </cell>
          <cell r="D126" t="str">
            <v>LEASES &amp; RENTALS</v>
          </cell>
          <cell r="F126" t="str">
            <v>UALEASE</v>
          </cell>
          <cell r="H126">
            <v>0.38073660706064782</v>
          </cell>
          <cell r="J126">
            <v>5221218.2799999993</v>
          </cell>
          <cell r="L126">
            <v>5221218.6607366065</v>
          </cell>
          <cell r="N126">
            <v>0</v>
          </cell>
          <cell r="O126" t="str">
            <v>LEA</v>
          </cell>
          <cell r="P126">
            <v>0</v>
          </cell>
          <cell r="R126">
            <v>5221.2</v>
          </cell>
          <cell r="T126">
            <v>5221.2</v>
          </cell>
          <cell r="AD126">
            <v>0</v>
          </cell>
          <cell r="AF126">
            <v>5221.2</v>
          </cell>
          <cell r="AH126">
            <v>5221.2</v>
          </cell>
          <cell r="AJ126">
            <v>0</v>
          </cell>
          <cell r="AT126">
            <v>0</v>
          </cell>
          <cell r="AV126">
            <v>0</v>
          </cell>
          <cell r="AX126">
            <v>0</v>
          </cell>
          <cell r="AZ126">
            <v>0</v>
          </cell>
          <cell r="BB126">
            <v>0</v>
          </cell>
          <cell r="BD126">
            <v>5221.2</v>
          </cell>
          <cell r="BF126">
            <v>5221.2</v>
          </cell>
          <cell r="BH126">
            <v>0</v>
          </cell>
          <cell r="BN126">
            <v>0</v>
          </cell>
          <cell r="BR126">
            <v>0</v>
          </cell>
          <cell r="BT126">
            <v>5221.2</v>
          </cell>
          <cell r="BV126">
            <v>5221.2</v>
          </cell>
          <cell r="BX126">
            <v>0</v>
          </cell>
          <cell r="CD126">
            <v>0</v>
          </cell>
          <cell r="CG126" t="str">
            <v>LEA</v>
          </cell>
          <cell r="CH126">
            <v>0</v>
          </cell>
          <cell r="CJ126">
            <v>-2002.4093499999999</v>
          </cell>
          <cell r="CL126">
            <v>-2002.4093499999999</v>
          </cell>
          <cell r="CN126">
            <v>0</v>
          </cell>
          <cell r="CO126" t="str">
            <v>LEA</v>
          </cell>
          <cell r="CP126">
            <v>0</v>
          </cell>
          <cell r="CR126">
            <v>3218.7906499999999</v>
          </cell>
          <cell r="CT126">
            <v>3218.7906499999999</v>
          </cell>
          <cell r="CV126">
            <v>0</v>
          </cell>
        </row>
        <row r="127">
          <cell r="B127" t="str">
            <v>LIC</v>
          </cell>
          <cell r="D127" t="str">
            <v>LICENSE &amp; TAXES</v>
          </cell>
          <cell r="F127" t="str">
            <v>UALIC</v>
          </cell>
          <cell r="H127">
            <v>0</v>
          </cell>
          <cell r="J127">
            <v>406866.33</v>
          </cell>
          <cell r="L127">
            <v>406866.33</v>
          </cell>
          <cell r="M127" t="str">
            <v>Allocate</v>
          </cell>
          <cell r="N127">
            <v>0</v>
          </cell>
          <cell r="O127" t="str">
            <v>LIC</v>
          </cell>
          <cell r="P127">
            <v>0</v>
          </cell>
          <cell r="R127">
            <v>406.9</v>
          </cell>
          <cell r="T127">
            <v>406.9</v>
          </cell>
          <cell r="AD127">
            <v>0</v>
          </cell>
          <cell r="AF127">
            <v>406.9</v>
          </cell>
          <cell r="AH127">
            <v>406.9</v>
          </cell>
          <cell r="AJ127">
            <v>0</v>
          </cell>
          <cell r="AT127">
            <v>0</v>
          </cell>
          <cell r="AV127">
            <v>0</v>
          </cell>
          <cell r="AX127">
            <v>0</v>
          </cell>
          <cell r="AZ127">
            <v>0</v>
          </cell>
          <cell r="BB127">
            <v>0</v>
          </cell>
          <cell r="BD127">
            <v>406.9</v>
          </cell>
          <cell r="BF127">
            <v>406.9</v>
          </cell>
          <cell r="BH127">
            <v>0</v>
          </cell>
          <cell r="BN127">
            <v>0</v>
          </cell>
          <cell r="BR127">
            <v>0</v>
          </cell>
          <cell r="BT127">
            <v>406.9</v>
          </cell>
          <cell r="BV127">
            <v>406.9</v>
          </cell>
          <cell r="BX127">
            <v>0</v>
          </cell>
          <cell r="CD127">
            <v>0</v>
          </cell>
          <cell r="CG127" t="str">
            <v>LIC</v>
          </cell>
          <cell r="CH127">
            <v>0</v>
          </cell>
          <cell r="CJ127">
            <v>0</v>
          </cell>
          <cell r="CL127">
            <v>0</v>
          </cell>
          <cell r="CN127">
            <v>0</v>
          </cell>
          <cell r="CO127" t="str">
            <v>LIC</v>
          </cell>
          <cell r="CP127">
            <v>0</v>
          </cell>
          <cell r="CR127">
            <v>406.9</v>
          </cell>
          <cell r="CT127">
            <v>406.9</v>
          </cell>
          <cell r="CV127">
            <v>0</v>
          </cell>
        </row>
        <row r="128">
          <cell r="B128" t="str">
            <v>IST</v>
          </cell>
          <cell r="D128" t="str">
            <v>INTEREST SHORT TERM</v>
          </cell>
          <cell r="F128" t="str">
            <v>UAIST</v>
          </cell>
          <cell r="H128">
            <v>0</v>
          </cell>
          <cell r="J128">
            <v>0</v>
          </cell>
          <cell r="L128">
            <v>0</v>
          </cell>
          <cell r="M128" t="str">
            <v>Loss as</v>
          </cell>
          <cell r="N128">
            <v>0</v>
          </cell>
          <cell r="O128" t="str">
            <v>IST</v>
          </cell>
          <cell r="P128">
            <v>0</v>
          </cell>
          <cell r="R128">
            <v>0</v>
          </cell>
          <cell r="T128">
            <v>0</v>
          </cell>
          <cell r="AD128">
            <v>0</v>
          </cell>
          <cell r="AF128">
            <v>0</v>
          </cell>
          <cell r="AH128">
            <v>0</v>
          </cell>
          <cell r="AJ128">
            <v>0</v>
          </cell>
          <cell r="AT128">
            <v>0</v>
          </cell>
          <cell r="AV128">
            <v>0</v>
          </cell>
          <cell r="AX128">
            <v>0</v>
          </cell>
          <cell r="AZ128">
            <v>0</v>
          </cell>
          <cell r="BB128">
            <v>0</v>
          </cell>
          <cell r="BD128">
            <v>0</v>
          </cell>
          <cell r="BF128">
            <v>0</v>
          </cell>
          <cell r="BH128">
            <v>0</v>
          </cell>
          <cell r="BN128">
            <v>0</v>
          </cell>
          <cell r="BR128">
            <v>0</v>
          </cell>
          <cell r="BT128">
            <v>0</v>
          </cell>
          <cell r="BV128">
            <v>0</v>
          </cell>
          <cell r="BX128">
            <v>0</v>
          </cell>
          <cell r="CD128">
            <v>0</v>
          </cell>
          <cell r="CG128" t="str">
            <v>IST</v>
          </cell>
          <cell r="CH128">
            <v>0</v>
          </cell>
          <cell r="CJ128">
            <v>0</v>
          </cell>
          <cell r="CL128">
            <v>0</v>
          </cell>
          <cell r="CN128">
            <v>0</v>
          </cell>
          <cell r="CO128" t="str">
            <v>IST</v>
          </cell>
          <cell r="CP128">
            <v>0</v>
          </cell>
          <cell r="CR128">
            <v>0</v>
          </cell>
          <cell r="CT128">
            <v>0</v>
          </cell>
          <cell r="CV128">
            <v>0</v>
          </cell>
        </row>
        <row r="129">
          <cell r="B129" t="str">
            <v>ILT</v>
          </cell>
          <cell r="D129" t="str">
            <v>INTEREST LONG TERM</v>
          </cell>
          <cell r="F129" t="str">
            <v>UAILT</v>
          </cell>
          <cell r="H129">
            <v>0</v>
          </cell>
          <cell r="J129">
            <v>8851974.9900000002</v>
          </cell>
          <cell r="L129">
            <v>8851974.9900000002</v>
          </cell>
          <cell r="M129" t="str">
            <v>Fringe?</v>
          </cell>
          <cell r="N129">
            <v>0</v>
          </cell>
          <cell r="O129" t="str">
            <v>ILT</v>
          </cell>
          <cell r="P129">
            <v>0</v>
          </cell>
          <cell r="R129">
            <v>8852</v>
          </cell>
          <cell r="T129">
            <v>8852</v>
          </cell>
          <cell r="AD129">
            <v>0</v>
          </cell>
          <cell r="AF129">
            <v>8852</v>
          </cell>
          <cell r="AH129">
            <v>8852</v>
          </cell>
          <cell r="AJ129">
            <v>0</v>
          </cell>
          <cell r="AT129">
            <v>0</v>
          </cell>
          <cell r="AV129">
            <v>0</v>
          </cell>
          <cell r="AX129">
            <v>0</v>
          </cell>
          <cell r="AZ129">
            <v>0</v>
          </cell>
          <cell r="BB129">
            <v>0</v>
          </cell>
          <cell r="BD129">
            <v>8852</v>
          </cell>
          <cell r="BF129">
            <v>8852</v>
          </cell>
          <cell r="BH129">
            <v>0</v>
          </cell>
          <cell r="BN129">
            <v>0</v>
          </cell>
          <cell r="BR129">
            <v>0</v>
          </cell>
          <cell r="BT129">
            <v>8852</v>
          </cell>
          <cell r="BV129">
            <v>8852</v>
          </cell>
          <cell r="BX129">
            <v>0</v>
          </cell>
          <cell r="CD129">
            <v>0</v>
          </cell>
          <cell r="CG129" t="str">
            <v>ILT</v>
          </cell>
          <cell r="CH129">
            <v>0</v>
          </cell>
          <cell r="CJ129">
            <v>0</v>
          </cell>
          <cell r="CL129">
            <v>0</v>
          </cell>
          <cell r="CN129">
            <v>0</v>
          </cell>
          <cell r="CO129" t="str">
            <v>ILT</v>
          </cell>
          <cell r="CP129">
            <v>0</v>
          </cell>
          <cell r="CR129">
            <v>8852</v>
          </cell>
          <cell r="CT129">
            <v>8852</v>
          </cell>
          <cell r="CV129">
            <v>0</v>
          </cell>
        </row>
        <row r="130">
          <cell r="B130" t="str">
            <v>FSC1</v>
          </cell>
          <cell r="D130" t="str">
            <v>FREE STANDING CLINIC SERVICES</v>
          </cell>
          <cell r="F130" t="str">
            <v>UR1</v>
          </cell>
          <cell r="H130">
            <v>0</v>
          </cell>
          <cell r="J130">
            <v>0</v>
          </cell>
          <cell r="L130">
            <v>0</v>
          </cell>
          <cell r="N130">
            <v>0</v>
          </cell>
          <cell r="O130" t="str">
            <v>FSC1</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FSC1</v>
          </cell>
          <cell r="CH130">
            <v>0</v>
          </cell>
          <cell r="CJ130">
            <v>0</v>
          </cell>
          <cell r="CL130">
            <v>0</v>
          </cell>
          <cell r="CN130">
            <v>0</v>
          </cell>
          <cell r="CO130" t="str">
            <v>FSC</v>
          </cell>
          <cell r="CP130">
            <v>0</v>
          </cell>
          <cell r="CR130">
            <v>0</v>
          </cell>
          <cell r="CT130">
            <v>0</v>
          </cell>
          <cell r="CV130">
            <v>0</v>
          </cell>
          <cell r="CX130">
            <v>0</v>
          </cell>
          <cell r="CZ130">
            <v>0</v>
          </cell>
        </row>
        <row r="131">
          <cell r="B131" t="str">
            <v>HHC</v>
          </cell>
          <cell r="D131" t="str">
            <v>HOME HEALTH CARE</v>
          </cell>
          <cell r="F131" t="str">
            <v>UR2</v>
          </cell>
          <cell r="H131">
            <v>0</v>
          </cell>
          <cell r="J131">
            <v>0</v>
          </cell>
          <cell r="L131">
            <v>0</v>
          </cell>
          <cell r="N131">
            <v>0</v>
          </cell>
          <cell r="O131" t="str">
            <v>HHC</v>
          </cell>
          <cell r="P131">
            <v>0</v>
          </cell>
          <cell r="R131">
            <v>0</v>
          </cell>
          <cell r="T131">
            <v>0</v>
          </cell>
          <cell r="AD131">
            <v>0</v>
          </cell>
          <cell r="AF131">
            <v>0</v>
          </cell>
          <cell r="AH131">
            <v>0</v>
          </cell>
          <cell r="AJ131">
            <v>0</v>
          </cell>
          <cell r="AL131">
            <v>0</v>
          </cell>
          <cell r="AN131">
            <v>0</v>
          </cell>
          <cell r="AP131">
            <v>0</v>
          </cell>
          <cell r="AR131">
            <v>0</v>
          </cell>
          <cell r="AT131">
            <v>0</v>
          </cell>
          <cell r="AV131">
            <v>0</v>
          </cell>
          <cell r="AX131">
            <v>0</v>
          </cell>
          <cell r="AZ131">
            <v>0</v>
          </cell>
          <cell r="BB131">
            <v>0</v>
          </cell>
          <cell r="BD131">
            <v>0</v>
          </cell>
          <cell r="BF131">
            <v>0</v>
          </cell>
          <cell r="BH131">
            <v>0</v>
          </cell>
          <cell r="BN131">
            <v>0</v>
          </cell>
          <cell r="BR131">
            <v>0</v>
          </cell>
          <cell r="BT131">
            <v>0</v>
          </cell>
          <cell r="BV131">
            <v>0</v>
          </cell>
          <cell r="BX131">
            <v>0</v>
          </cell>
          <cell r="CB131">
            <v>0</v>
          </cell>
          <cell r="CD131">
            <v>0</v>
          </cell>
          <cell r="CG131" t="str">
            <v>HHC</v>
          </cell>
          <cell r="CH131">
            <v>0</v>
          </cell>
          <cell r="CJ131">
            <v>0</v>
          </cell>
          <cell r="CL131">
            <v>0</v>
          </cell>
          <cell r="CN131">
            <v>0</v>
          </cell>
          <cell r="CO131" t="str">
            <v>HHC</v>
          </cell>
          <cell r="CP131">
            <v>0</v>
          </cell>
          <cell r="CR131">
            <v>0</v>
          </cell>
          <cell r="CT131">
            <v>0</v>
          </cell>
          <cell r="CV131">
            <v>0</v>
          </cell>
          <cell r="CX131">
            <v>0</v>
          </cell>
          <cell r="CZ131">
            <v>0</v>
          </cell>
        </row>
        <row r="132">
          <cell r="B132" t="str">
            <v>ORD</v>
          </cell>
          <cell r="D132" t="str">
            <v>OUTPATIENT RENAL DIALYSIS</v>
          </cell>
          <cell r="F132" t="str">
            <v>UR3</v>
          </cell>
          <cell r="H132">
            <v>0</v>
          </cell>
          <cell r="J132">
            <v>0</v>
          </cell>
          <cell r="L132">
            <v>0</v>
          </cell>
          <cell r="N132">
            <v>0</v>
          </cell>
          <cell r="O132" t="str">
            <v>ORD</v>
          </cell>
          <cell r="P132">
            <v>0</v>
          </cell>
          <cell r="R132">
            <v>0</v>
          </cell>
          <cell r="T132">
            <v>0</v>
          </cell>
          <cell r="AD132">
            <v>0</v>
          </cell>
          <cell r="AF132">
            <v>0</v>
          </cell>
          <cell r="AH132">
            <v>0</v>
          </cell>
          <cell r="AJ132">
            <v>0</v>
          </cell>
          <cell r="AL132">
            <v>0</v>
          </cell>
          <cell r="AN132">
            <v>0</v>
          </cell>
          <cell r="AP132">
            <v>0</v>
          </cell>
          <cell r="AR132">
            <v>0</v>
          </cell>
          <cell r="AT132">
            <v>0</v>
          </cell>
          <cell r="AV132">
            <v>0</v>
          </cell>
          <cell r="AX132">
            <v>0</v>
          </cell>
          <cell r="AZ132">
            <v>0</v>
          </cell>
          <cell r="BB132">
            <v>0</v>
          </cell>
          <cell r="BD132">
            <v>0</v>
          </cell>
          <cell r="BF132">
            <v>0</v>
          </cell>
          <cell r="BH132">
            <v>0</v>
          </cell>
          <cell r="BN132">
            <v>0</v>
          </cell>
          <cell r="BR132">
            <v>0</v>
          </cell>
          <cell r="BT132">
            <v>0</v>
          </cell>
          <cell r="BV132">
            <v>0</v>
          </cell>
          <cell r="BX132">
            <v>0</v>
          </cell>
          <cell r="CB132">
            <v>0</v>
          </cell>
          <cell r="CD132">
            <v>0</v>
          </cell>
          <cell r="CG132" t="str">
            <v>ORD</v>
          </cell>
          <cell r="CH132">
            <v>0</v>
          </cell>
          <cell r="CJ132">
            <v>0</v>
          </cell>
          <cell r="CL132">
            <v>0</v>
          </cell>
          <cell r="CN132">
            <v>0</v>
          </cell>
          <cell r="CO132" t="str">
            <v>ORD</v>
          </cell>
          <cell r="CP132">
            <v>0</v>
          </cell>
          <cell r="CR132">
            <v>0</v>
          </cell>
          <cell r="CT132">
            <v>0</v>
          </cell>
          <cell r="CV132">
            <v>0</v>
          </cell>
          <cell r="CX132">
            <v>0</v>
          </cell>
          <cell r="CZ132">
            <v>0</v>
          </cell>
        </row>
        <row r="133">
          <cell r="B133" t="str">
            <v>ECF1</v>
          </cell>
          <cell r="D133" t="str">
            <v>SKILLED NURSING CARE</v>
          </cell>
          <cell r="F133" t="str">
            <v>UR4</v>
          </cell>
          <cell r="H133">
            <v>0</v>
          </cell>
          <cell r="J133">
            <v>0</v>
          </cell>
          <cell r="L133">
            <v>0</v>
          </cell>
          <cell r="N133">
            <v>0</v>
          </cell>
          <cell r="O133" t="str">
            <v>ECF1</v>
          </cell>
          <cell r="P133">
            <v>0</v>
          </cell>
          <cell r="R133">
            <v>0</v>
          </cell>
          <cell r="T133">
            <v>0</v>
          </cell>
          <cell r="AD133">
            <v>0</v>
          </cell>
          <cell r="AF133">
            <v>0</v>
          </cell>
          <cell r="AH133">
            <v>0</v>
          </cell>
          <cell r="AJ133">
            <v>0</v>
          </cell>
          <cell r="AL133">
            <v>0</v>
          </cell>
          <cell r="AN133">
            <v>0</v>
          </cell>
          <cell r="AP133">
            <v>0</v>
          </cell>
          <cell r="AR133">
            <v>0</v>
          </cell>
          <cell r="AT133">
            <v>0</v>
          </cell>
          <cell r="AV133">
            <v>0</v>
          </cell>
          <cell r="AX133">
            <v>0</v>
          </cell>
          <cell r="AZ133">
            <v>0</v>
          </cell>
          <cell r="BB133">
            <v>0</v>
          </cell>
          <cell r="BD133">
            <v>0</v>
          </cell>
          <cell r="BF133">
            <v>0</v>
          </cell>
          <cell r="BH133">
            <v>0</v>
          </cell>
          <cell r="BN133">
            <v>0</v>
          </cell>
          <cell r="BR133">
            <v>0</v>
          </cell>
          <cell r="BT133">
            <v>0</v>
          </cell>
          <cell r="BV133">
            <v>0</v>
          </cell>
          <cell r="BX133">
            <v>0</v>
          </cell>
          <cell r="CB133">
            <v>0</v>
          </cell>
          <cell r="CD133">
            <v>0</v>
          </cell>
          <cell r="CG133" t="str">
            <v>ECF1</v>
          </cell>
          <cell r="CH133">
            <v>0</v>
          </cell>
          <cell r="CJ133">
            <v>0</v>
          </cell>
          <cell r="CL133">
            <v>0</v>
          </cell>
          <cell r="CN133">
            <v>0</v>
          </cell>
          <cell r="CO133" t="str">
            <v>ECF</v>
          </cell>
          <cell r="CP133">
            <v>0</v>
          </cell>
          <cell r="CR133">
            <v>0</v>
          </cell>
          <cell r="CT133">
            <v>0</v>
          </cell>
          <cell r="CV133">
            <v>0</v>
          </cell>
          <cell r="CX133">
            <v>0</v>
          </cell>
          <cell r="CZ133">
            <v>0</v>
          </cell>
        </row>
        <row r="134">
          <cell r="B134" t="str">
            <v>ULB</v>
          </cell>
          <cell r="D134" t="str">
            <v>LAB NON-PATIENT</v>
          </cell>
          <cell r="F134" t="str">
            <v>UR5</v>
          </cell>
          <cell r="H134">
            <v>1688175.8031052698</v>
          </cell>
          <cell r="J134">
            <v>1232597.9816904822</v>
          </cell>
          <cell r="L134">
            <v>2920773.7847957518</v>
          </cell>
          <cell r="N134">
            <v>24.275772676796858</v>
          </cell>
          <cell r="O134" t="str">
            <v>ULB</v>
          </cell>
          <cell r="P134">
            <v>1688.2</v>
          </cell>
          <cell r="R134">
            <v>1232.5999999999999</v>
          </cell>
          <cell r="T134">
            <v>2920.8</v>
          </cell>
          <cell r="AD134">
            <v>1688.2</v>
          </cell>
          <cell r="AF134">
            <v>1232.5999999999999</v>
          </cell>
          <cell r="AH134">
            <v>2920.8</v>
          </cell>
          <cell r="AJ134">
            <v>24.275772676796858</v>
          </cell>
          <cell r="AL134">
            <v>0</v>
          </cell>
          <cell r="AN134">
            <v>0</v>
          </cell>
          <cell r="AP134">
            <v>0</v>
          </cell>
          <cell r="AR134">
            <v>0</v>
          </cell>
          <cell r="AT134">
            <v>0</v>
          </cell>
          <cell r="AV134">
            <v>0</v>
          </cell>
          <cell r="AX134">
            <v>0</v>
          </cell>
          <cell r="AZ134">
            <v>0</v>
          </cell>
          <cell r="BB134">
            <v>1688.2</v>
          </cell>
          <cell r="BD134">
            <v>1232.5999999999999</v>
          </cell>
          <cell r="BF134">
            <v>2920.8</v>
          </cell>
          <cell r="BH134">
            <v>24.275772676796858</v>
          </cell>
          <cell r="BN134">
            <v>0</v>
          </cell>
          <cell r="BR134">
            <v>1688.2</v>
          </cell>
          <cell r="BT134">
            <v>1232.5999999999999</v>
          </cell>
          <cell r="BV134">
            <v>2920.8</v>
          </cell>
          <cell r="BX134">
            <v>24.275772676796858</v>
          </cell>
          <cell r="CB134">
            <v>0</v>
          </cell>
          <cell r="CD134">
            <v>0</v>
          </cell>
          <cell r="CG134" t="str">
            <v>ULB</v>
          </cell>
          <cell r="CH134">
            <v>117.38802582595271</v>
          </cell>
          <cell r="CJ134">
            <v>287.49004707468299</v>
          </cell>
          <cell r="CL134">
            <v>404.87807290063569</v>
          </cell>
          <cell r="CN134">
            <v>1.1213907861360046</v>
          </cell>
          <cell r="CO134" t="str">
            <v>ULB</v>
          </cell>
          <cell r="CP134">
            <v>1805.5880258259529</v>
          </cell>
          <cell r="CR134">
            <v>1520.0900470746828</v>
          </cell>
          <cell r="CT134">
            <v>3325.6780729006359</v>
          </cell>
          <cell r="CV134">
            <v>25.397163462932863</v>
          </cell>
          <cell r="CX134">
            <v>3769.6938500000001</v>
          </cell>
          <cell r="CZ134">
            <v>444.01577709936419</v>
          </cell>
        </row>
        <row r="135">
          <cell r="B135" t="str">
            <v>UPB</v>
          </cell>
          <cell r="D135" t="str">
            <v>PHYSICIANS PART B SERVICES</v>
          </cell>
          <cell r="F135" t="str">
            <v>UR6</v>
          </cell>
          <cell r="H135">
            <v>206789.11383578976</v>
          </cell>
          <cell r="J135">
            <v>12511376.001431117</v>
          </cell>
          <cell r="L135">
            <v>12718165.115266906</v>
          </cell>
          <cell r="N135">
            <v>7.5556490384615387</v>
          </cell>
          <cell r="O135" t="str">
            <v>UPB</v>
          </cell>
          <cell r="P135">
            <v>206.8</v>
          </cell>
          <cell r="R135">
            <v>12511.4</v>
          </cell>
          <cell r="T135">
            <v>12718.199999999999</v>
          </cell>
          <cell r="X135">
            <v>0</v>
          </cell>
          <cell r="Z135">
            <v>0</v>
          </cell>
          <cell r="AD135">
            <v>206.8</v>
          </cell>
          <cell r="AF135">
            <v>12511.4</v>
          </cell>
          <cell r="AH135">
            <v>12718.199999999999</v>
          </cell>
          <cell r="AJ135">
            <v>7.5556490384615387</v>
          </cell>
          <cell r="AL135">
            <v>0</v>
          </cell>
          <cell r="AN135">
            <v>0</v>
          </cell>
          <cell r="AP135">
            <v>0</v>
          </cell>
          <cell r="AR135">
            <v>0</v>
          </cell>
          <cell r="AT135">
            <v>0</v>
          </cell>
          <cell r="AV135">
            <v>0</v>
          </cell>
          <cell r="AX135">
            <v>0</v>
          </cell>
          <cell r="AZ135">
            <v>0</v>
          </cell>
          <cell r="BB135">
            <v>206.8</v>
          </cell>
          <cell r="BD135">
            <v>12511.4</v>
          </cell>
          <cell r="BF135">
            <v>12718.199999999999</v>
          </cell>
          <cell r="BH135">
            <v>7.5556490384615387</v>
          </cell>
          <cell r="BN135">
            <v>0</v>
          </cell>
          <cell r="BR135">
            <v>206.8</v>
          </cell>
          <cell r="BT135">
            <v>12511.4</v>
          </cell>
          <cell r="BV135">
            <v>12718.199999999999</v>
          </cell>
          <cell r="BX135">
            <v>7.5556490384615387</v>
          </cell>
          <cell r="CB135">
            <v>0</v>
          </cell>
          <cell r="CD135">
            <v>0</v>
          </cell>
          <cell r="CG135" t="str">
            <v>UPB</v>
          </cell>
          <cell r="CH135">
            <v>371.62083823813214</v>
          </cell>
          <cell r="CJ135">
            <v>895.82083321378309</v>
          </cell>
          <cell r="CL135">
            <v>1267.4416714519152</v>
          </cell>
          <cell r="CN135">
            <v>2.2135676886156759</v>
          </cell>
          <cell r="CO135" t="str">
            <v>UPB</v>
          </cell>
          <cell r="CP135">
            <v>578.42083823813209</v>
          </cell>
          <cell r="CR135">
            <v>13407.220833213783</v>
          </cell>
          <cell r="CT135">
            <v>13985.641671451915</v>
          </cell>
          <cell r="CV135">
            <v>9.7692167270772146</v>
          </cell>
          <cell r="CX135">
            <v>-229.87644999999975</v>
          </cell>
          <cell r="CZ135">
            <v>-14215.518121451914</v>
          </cell>
        </row>
        <row r="136">
          <cell r="B136" t="str">
            <v>CNA</v>
          </cell>
          <cell r="D136" t="str">
            <v>CERTIFIED NURSE ANESTHETIST</v>
          </cell>
          <cell r="F136" t="str">
            <v>UR7</v>
          </cell>
          <cell r="H136">
            <v>0</v>
          </cell>
          <cell r="J136">
            <v>0</v>
          </cell>
          <cell r="L136">
            <v>0</v>
          </cell>
          <cell r="N136">
            <v>0</v>
          </cell>
          <cell r="O136" t="str">
            <v>CNA</v>
          </cell>
          <cell r="P136">
            <v>0</v>
          </cell>
          <cell r="R136">
            <v>0</v>
          </cell>
          <cell r="T136">
            <v>0</v>
          </cell>
          <cell r="AD136">
            <v>0</v>
          </cell>
          <cell r="AF136">
            <v>0</v>
          </cell>
          <cell r="AH136">
            <v>0</v>
          </cell>
          <cell r="AJ136">
            <v>0</v>
          </cell>
          <cell r="AL136">
            <v>0</v>
          </cell>
          <cell r="AN136">
            <v>0</v>
          </cell>
          <cell r="AP136">
            <v>0</v>
          </cell>
          <cell r="AR136">
            <v>0</v>
          </cell>
          <cell r="AT136">
            <v>0</v>
          </cell>
          <cell r="AV136">
            <v>0</v>
          </cell>
          <cell r="AX136">
            <v>0</v>
          </cell>
          <cell r="AZ136">
            <v>0</v>
          </cell>
          <cell r="BB136">
            <v>0</v>
          </cell>
          <cell r="BD136">
            <v>0</v>
          </cell>
          <cell r="BF136">
            <v>0</v>
          </cell>
          <cell r="BH136">
            <v>0</v>
          </cell>
          <cell r="BN136">
            <v>0</v>
          </cell>
          <cell r="BR136">
            <v>0</v>
          </cell>
          <cell r="BT136">
            <v>0</v>
          </cell>
          <cell r="BV136">
            <v>0</v>
          </cell>
          <cell r="BX136">
            <v>0</v>
          </cell>
          <cell r="CB136">
            <v>0</v>
          </cell>
          <cell r="CD136">
            <v>0</v>
          </cell>
          <cell r="CG136" t="str">
            <v>CNA</v>
          </cell>
          <cell r="CH136">
            <v>0</v>
          </cell>
          <cell r="CJ136">
            <v>0</v>
          </cell>
          <cell r="CL136">
            <v>0</v>
          </cell>
          <cell r="CN136">
            <v>0</v>
          </cell>
          <cell r="CO136" t="str">
            <v>UPB</v>
          </cell>
          <cell r="CP136">
            <v>0</v>
          </cell>
          <cell r="CR136">
            <v>0</v>
          </cell>
          <cell r="CT136">
            <v>0</v>
          </cell>
          <cell r="CV136">
            <v>0</v>
          </cell>
          <cell r="CX136">
            <v>0</v>
          </cell>
          <cell r="CZ136">
            <v>0</v>
          </cell>
        </row>
        <row r="137">
          <cell r="B137" t="str">
            <v>PSS</v>
          </cell>
          <cell r="D137" t="str">
            <v>Billable Mid Level Providers</v>
          </cell>
          <cell r="F137" t="str">
            <v>UR8</v>
          </cell>
          <cell r="H137">
            <v>93481.982850840257</v>
          </cell>
          <cell r="J137">
            <v>210.9</v>
          </cell>
          <cell r="L137">
            <v>93692.882850840251</v>
          </cell>
          <cell r="N137">
            <v>0.49074519230769231</v>
          </cell>
          <cell r="O137" t="str">
            <v>PSS</v>
          </cell>
          <cell r="P137">
            <v>93.5</v>
          </cell>
          <cell r="R137">
            <v>0.2</v>
          </cell>
          <cell r="T137">
            <v>93.7</v>
          </cell>
          <cell r="AD137">
            <v>93.5</v>
          </cell>
          <cell r="AF137">
            <v>0.2</v>
          </cell>
          <cell r="AH137">
            <v>93.7</v>
          </cell>
          <cell r="AJ137">
            <v>0.49074519230769231</v>
          </cell>
          <cell r="AL137">
            <v>0</v>
          </cell>
          <cell r="AN137">
            <v>0</v>
          </cell>
          <cell r="AP137">
            <v>0</v>
          </cell>
          <cell r="AR137">
            <v>0</v>
          </cell>
          <cell r="AT137">
            <v>0</v>
          </cell>
          <cell r="AV137">
            <v>0</v>
          </cell>
          <cell r="AX137">
            <v>0</v>
          </cell>
          <cell r="AZ137">
            <v>0</v>
          </cell>
          <cell r="BB137">
            <v>93.5</v>
          </cell>
          <cell r="BD137">
            <v>0.2</v>
          </cell>
          <cell r="BF137">
            <v>93.7</v>
          </cell>
          <cell r="BH137">
            <v>0.49074519230769231</v>
          </cell>
          <cell r="BN137">
            <v>0</v>
          </cell>
          <cell r="BR137">
            <v>93.5</v>
          </cell>
          <cell r="BT137">
            <v>0.2</v>
          </cell>
          <cell r="BV137">
            <v>93.7</v>
          </cell>
          <cell r="BX137">
            <v>0.49074519230769231</v>
          </cell>
          <cell r="CB137">
            <v>0</v>
          </cell>
          <cell r="CD137">
            <v>0</v>
          </cell>
          <cell r="CG137" t="str">
            <v>PSS</v>
          </cell>
          <cell r="CH137">
            <v>3.255458683498456</v>
          </cell>
          <cell r="CJ137">
            <v>17.830042915128097</v>
          </cell>
          <cell r="CL137">
            <v>21.085501598626553</v>
          </cell>
          <cell r="CN137">
            <v>1.617334399594594E-2</v>
          </cell>
          <cell r="CO137" t="str">
            <v>UPB</v>
          </cell>
          <cell r="CP137">
            <v>96.75545868349846</v>
          </cell>
          <cell r="CR137">
            <v>18.030042915128096</v>
          </cell>
          <cell r="CT137">
            <v>114.78550159862655</v>
          </cell>
          <cell r="CV137">
            <v>0.50691853630363826</v>
          </cell>
          <cell r="CX137">
            <v>0</v>
          </cell>
          <cell r="CZ137">
            <v>-114.78550159862655</v>
          </cell>
        </row>
        <row r="138">
          <cell r="B138" t="str">
            <v>TBA2</v>
          </cell>
          <cell r="D138" t="str">
            <v>Lactation Center Program</v>
          </cell>
          <cell r="F138" t="str">
            <v>UR9</v>
          </cell>
          <cell r="H138">
            <v>131240.00280973062</v>
          </cell>
          <cell r="J138">
            <v>470</v>
          </cell>
          <cell r="L138">
            <v>131710.00280973062</v>
          </cell>
          <cell r="N138">
            <v>1.5075721153846153</v>
          </cell>
          <cell r="O138" t="str">
            <v>TBA2</v>
          </cell>
          <cell r="P138">
            <v>131.19999999999999</v>
          </cell>
          <cell r="R138">
            <v>0.5</v>
          </cell>
          <cell r="T138">
            <v>131.69999999999999</v>
          </cell>
          <cell r="AD138">
            <v>131.19999999999999</v>
          </cell>
          <cell r="AF138">
            <v>0.5</v>
          </cell>
          <cell r="AH138">
            <v>131.69999999999999</v>
          </cell>
          <cell r="AJ138">
            <v>1.5075721153846153</v>
          </cell>
          <cell r="AL138">
            <v>0</v>
          </cell>
          <cell r="AN138">
            <v>0</v>
          </cell>
          <cell r="AP138">
            <v>0</v>
          </cell>
          <cell r="AR138">
            <v>0</v>
          </cell>
          <cell r="AT138">
            <v>0</v>
          </cell>
          <cell r="AV138">
            <v>0</v>
          </cell>
          <cell r="AX138">
            <v>0</v>
          </cell>
          <cell r="AZ138">
            <v>0</v>
          </cell>
          <cell r="BB138">
            <v>131.19999999999999</v>
          </cell>
          <cell r="BD138">
            <v>0.5</v>
          </cell>
          <cell r="BF138">
            <v>131.69999999999999</v>
          </cell>
          <cell r="BH138">
            <v>1.5075721153846153</v>
          </cell>
          <cell r="BN138">
            <v>0</v>
          </cell>
          <cell r="BR138">
            <v>131.19999999999999</v>
          </cell>
          <cell r="BT138">
            <v>0.5</v>
          </cell>
          <cell r="BV138">
            <v>131.69999999999999</v>
          </cell>
          <cell r="BX138">
            <v>1.5075721153846153</v>
          </cell>
          <cell r="CB138">
            <v>0</v>
          </cell>
          <cell r="CD138">
            <v>0</v>
          </cell>
          <cell r="CG138" t="str">
            <v>TBA2</v>
          </cell>
          <cell r="CH138">
            <v>0</v>
          </cell>
          <cell r="CJ138">
            <v>0</v>
          </cell>
          <cell r="CL138">
            <v>0</v>
          </cell>
          <cell r="CN138">
            <v>0</v>
          </cell>
          <cell r="CO138" t="str">
            <v>UPB</v>
          </cell>
          <cell r="CP138">
            <v>131.19999999999999</v>
          </cell>
          <cell r="CR138">
            <v>0.5</v>
          </cell>
          <cell r="CT138">
            <v>131.69999999999999</v>
          </cell>
          <cell r="CV138">
            <v>1.5075721153846153</v>
          </cell>
          <cell r="CX138">
            <v>0</v>
          </cell>
          <cell r="CZ138">
            <v>-131.69999999999999</v>
          </cell>
        </row>
        <row r="139">
          <cell r="B139" t="str">
            <v>TBA3</v>
          </cell>
          <cell r="F139" t="str">
            <v>UR10</v>
          </cell>
          <cell r="H139">
            <v>0</v>
          </cell>
          <cell r="J139">
            <v>0</v>
          </cell>
          <cell r="L139">
            <v>0</v>
          </cell>
          <cell r="N139">
            <v>0</v>
          </cell>
          <cell r="O139" t="str">
            <v>TBA3</v>
          </cell>
          <cell r="P139">
            <v>0</v>
          </cell>
          <cell r="R139">
            <v>0</v>
          </cell>
          <cell r="T139">
            <v>0</v>
          </cell>
          <cell r="AD139">
            <v>0</v>
          </cell>
          <cell r="AF139">
            <v>0</v>
          </cell>
          <cell r="AH139">
            <v>0</v>
          </cell>
          <cell r="AJ139">
            <v>0</v>
          </cell>
          <cell r="AL139">
            <v>0</v>
          </cell>
          <cell r="AN139">
            <v>0</v>
          </cell>
          <cell r="AP139">
            <v>0</v>
          </cell>
          <cell r="AR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B139">
            <v>0</v>
          </cell>
          <cell r="CD139">
            <v>0</v>
          </cell>
          <cell r="CG139" t="str">
            <v>TBA3</v>
          </cell>
          <cell r="CH139">
            <v>0</v>
          </cell>
          <cell r="CJ139">
            <v>0</v>
          </cell>
          <cell r="CL139">
            <v>0</v>
          </cell>
          <cell r="CN139">
            <v>0</v>
          </cell>
          <cell r="CO139" t="str">
            <v>UPB</v>
          </cell>
          <cell r="CP139">
            <v>0</v>
          </cell>
          <cell r="CR139">
            <v>0</v>
          </cell>
          <cell r="CT139">
            <v>0</v>
          </cell>
          <cell r="CV139">
            <v>0</v>
          </cell>
          <cell r="CX139">
            <v>0</v>
          </cell>
          <cell r="CZ139">
            <v>0</v>
          </cell>
        </row>
        <row r="140">
          <cell r="B140" t="str">
            <v>TBA4</v>
          </cell>
          <cell r="F140" t="str">
            <v>UR11</v>
          </cell>
          <cell r="H140">
            <v>0</v>
          </cell>
          <cell r="J140">
            <v>0</v>
          </cell>
          <cell r="L140">
            <v>0</v>
          </cell>
          <cell r="N140">
            <v>0</v>
          </cell>
          <cell r="O140" t="str">
            <v>TBA4</v>
          </cell>
          <cell r="P140">
            <v>0</v>
          </cell>
          <cell r="R140">
            <v>0</v>
          </cell>
          <cell r="T140">
            <v>0</v>
          </cell>
          <cell r="AD140">
            <v>0</v>
          </cell>
          <cell r="AF140">
            <v>0</v>
          </cell>
          <cell r="AH140">
            <v>0</v>
          </cell>
          <cell r="AJ140">
            <v>0</v>
          </cell>
          <cell r="AL140">
            <v>0</v>
          </cell>
          <cell r="AN140">
            <v>0</v>
          </cell>
          <cell r="AP140">
            <v>0</v>
          </cell>
          <cell r="AR140">
            <v>0</v>
          </cell>
          <cell r="AT140">
            <v>0</v>
          </cell>
          <cell r="AV140">
            <v>0</v>
          </cell>
          <cell r="AX140">
            <v>0</v>
          </cell>
          <cell r="AZ140">
            <v>0</v>
          </cell>
          <cell r="BB140">
            <v>0</v>
          </cell>
          <cell r="BD140">
            <v>0</v>
          </cell>
          <cell r="BF140">
            <v>0</v>
          </cell>
          <cell r="BH140">
            <v>0</v>
          </cell>
          <cell r="BN140">
            <v>0</v>
          </cell>
          <cell r="BR140">
            <v>0</v>
          </cell>
          <cell r="BT140">
            <v>0</v>
          </cell>
          <cell r="BV140">
            <v>0</v>
          </cell>
          <cell r="BX140">
            <v>0</v>
          </cell>
          <cell r="CB140">
            <v>0</v>
          </cell>
          <cell r="CD140">
            <v>0</v>
          </cell>
          <cell r="CG140" t="str">
            <v>TBA4</v>
          </cell>
          <cell r="CH140">
            <v>0</v>
          </cell>
          <cell r="CJ140">
            <v>0</v>
          </cell>
          <cell r="CL140">
            <v>0</v>
          </cell>
          <cell r="CN140">
            <v>0</v>
          </cell>
          <cell r="CO140" t="str">
            <v>UPB</v>
          </cell>
          <cell r="CP140">
            <v>0</v>
          </cell>
          <cell r="CR140">
            <v>0</v>
          </cell>
          <cell r="CT140">
            <v>0</v>
          </cell>
          <cell r="CV140">
            <v>0</v>
          </cell>
          <cell r="CX140">
            <v>0</v>
          </cell>
          <cell r="CZ140">
            <v>0</v>
          </cell>
        </row>
        <row r="141">
          <cell r="B141" t="str">
            <v>TBA5</v>
          </cell>
          <cell r="F141" t="str">
            <v>UR12</v>
          </cell>
          <cell r="H141">
            <v>0</v>
          </cell>
          <cell r="J141">
            <v>0</v>
          </cell>
          <cell r="L141">
            <v>0</v>
          </cell>
          <cell r="N141">
            <v>0</v>
          </cell>
          <cell r="O141" t="str">
            <v>TBA5</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TBA5</v>
          </cell>
          <cell r="CH141">
            <v>0</v>
          </cell>
          <cell r="CJ141">
            <v>0</v>
          </cell>
          <cell r="CL141">
            <v>0</v>
          </cell>
          <cell r="CN141">
            <v>0</v>
          </cell>
          <cell r="CO141" t="str">
            <v>UPB</v>
          </cell>
          <cell r="CP141">
            <v>0</v>
          </cell>
          <cell r="CR141">
            <v>0</v>
          </cell>
          <cell r="CT141">
            <v>0</v>
          </cell>
          <cell r="CV141">
            <v>0</v>
          </cell>
          <cell r="CX141">
            <v>0</v>
          </cell>
          <cell r="CZ141">
            <v>0</v>
          </cell>
        </row>
        <row r="142">
          <cell r="B142" t="str">
            <v>TBA6</v>
          </cell>
          <cell r="F142" t="str">
            <v>UR13</v>
          </cell>
          <cell r="H142">
            <v>0</v>
          </cell>
          <cell r="J142">
            <v>0</v>
          </cell>
          <cell r="L142">
            <v>0</v>
          </cell>
          <cell r="N142">
            <v>0</v>
          </cell>
          <cell r="O142" t="str">
            <v>TBA6</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TBA6</v>
          </cell>
          <cell r="CH142">
            <v>0</v>
          </cell>
          <cell r="CJ142">
            <v>0</v>
          </cell>
          <cell r="CL142">
            <v>0</v>
          </cell>
          <cell r="CN142">
            <v>0</v>
          </cell>
          <cell r="CO142" t="str">
            <v>UPB</v>
          </cell>
          <cell r="CP142">
            <v>0</v>
          </cell>
          <cell r="CR142">
            <v>0</v>
          </cell>
          <cell r="CT142">
            <v>0</v>
          </cell>
          <cell r="CV142">
            <v>0</v>
          </cell>
          <cell r="CX142">
            <v>0</v>
          </cell>
          <cell r="CZ142">
            <v>0</v>
          </cell>
        </row>
        <row r="143">
          <cell r="B143" t="str">
            <v>TBA7</v>
          </cell>
          <cell r="F143" t="str">
            <v>UR14</v>
          </cell>
          <cell r="H143">
            <v>0</v>
          </cell>
          <cell r="J143">
            <v>0</v>
          </cell>
          <cell r="L143">
            <v>0</v>
          </cell>
          <cell r="N143">
            <v>0</v>
          </cell>
          <cell r="O143" t="str">
            <v>TBA7</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TBA7</v>
          </cell>
          <cell r="CH143">
            <v>0</v>
          </cell>
          <cell r="CJ143">
            <v>0</v>
          </cell>
          <cell r="CL143">
            <v>0</v>
          </cell>
          <cell r="CN143">
            <v>0</v>
          </cell>
          <cell r="CO143" t="str">
            <v>UPB</v>
          </cell>
          <cell r="CP143">
            <v>0</v>
          </cell>
          <cell r="CR143">
            <v>0</v>
          </cell>
          <cell r="CT143">
            <v>0</v>
          </cell>
          <cell r="CV143">
            <v>0</v>
          </cell>
          <cell r="CX143">
            <v>0</v>
          </cell>
          <cell r="CZ143">
            <v>0</v>
          </cell>
        </row>
        <row r="144">
          <cell r="B144" t="str">
            <v>TBA8</v>
          </cell>
          <cell r="F144" t="str">
            <v>UR15</v>
          </cell>
          <cell r="H144">
            <v>0</v>
          </cell>
          <cell r="J144">
            <v>0</v>
          </cell>
          <cell r="L144">
            <v>0</v>
          </cell>
          <cell r="N144">
            <v>0</v>
          </cell>
          <cell r="O144" t="str">
            <v>TBA8</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TBA8</v>
          </cell>
          <cell r="CH144">
            <v>0</v>
          </cell>
          <cell r="CJ144">
            <v>0</v>
          </cell>
          <cell r="CL144">
            <v>0</v>
          </cell>
          <cell r="CN144">
            <v>0</v>
          </cell>
          <cell r="CO144" t="str">
            <v>UPB</v>
          </cell>
          <cell r="CP144">
            <v>0</v>
          </cell>
          <cell r="CR144">
            <v>0</v>
          </cell>
          <cell r="CT144">
            <v>0</v>
          </cell>
          <cell r="CV144">
            <v>0</v>
          </cell>
          <cell r="CX144">
            <v>0</v>
          </cell>
          <cell r="CZ144">
            <v>0</v>
          </cell>
        </row>
        <row r="145">
          <cell r="B145" t="str">
            <v>GRT</v>
          </cell>
          <cell r="D145" t="str">
            <v>GRANTS</v>
          </cell>
          <cell r="F145" t="str">
            <v>ZZ1</v>
          </cell>
          <cell r="H145" t="str">
            <v>XXXXXXXXX</v>
          </cell>
          <cell r="J145" t="str">
            <v>XXXXXXXXX</v>
          </cell>
          <cell r="L145">
            <v>0</v>
          </cell>
          <cell r="N145" t="str">
            <v>XXXXXXXXX</v>
          </cell>
          <cell r="O145" t="str">
            <v>GRT</v>
          </cell>
          <cell r="P145">
            <v>0</v>
          </cell>
          <cell r="R145">
            <v>0</v>
          </cell>
          <cell r="T145">
            <v>0</v>
          </cell>
          <cell r="AD145">
            <v>0</v>
          </cell>
          <cell r="AF145">
            <v>0</v>
          </cell>
          <cell r="AH145">
            <v>0</v>
          </cell>
          <cell r="AJ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D145">
            <v>0</v>
          </cell>
          <cell r="CG145" t="str">
            <v>GRT</v>
          </cell>
          <cell r="CL145">
            <v>0</v>
          </cell>
          <cell r="CO145" t="str">
            <v>GRT</v>
          </cell>
          <cell r="CP145">
            <v>0</v>
          </cell>
          <cell r="CR145">
            <v>0</v>
          </cell>
          <cell r="CT145">
            <v>0</v>
          </cell>
          <cell r="CV145">
            <v>0</v>
          </cell>
        </row>
        <row r="146">
          <cell r="B146" t="str">
            <v>ADM</v>
          </cell>
          <cell r="D146" t="str">
            <v>ADMISSIONS DEPARTMENT</v>
          </cell>
          <cell r="F146" t="str">
            <v>ZZZ</v>
          </cell>
          <cell r="H146" t="str">
            <v>XXXXXXXXX</v>
          </cell>
          <cell r="J146" t="str">
            <v>XXXXXXXXX</v>
          </cell>
          <cell r="L146">
            <v>0</v>
          </cell>
          <cell r="N146" t="str">
            <v>XXXXXXXXX</v>
          </cell>
          <cell r="O146" t="str">
            <v>ADM</v>
          </cell>
          <cell r="P146">
            <v>0</v>
          </cell>
          <cell r="R146">
            <v>0</v>
          </cell>
          <cell r="T146">
            <v>0</v>
          </cell>
          <cell r="AD146">
            <v>0</v>
          </cell>
          <cell r="AF146">
            <v>0</v>
          </cell>
          <cell r="AH146">
            <v>0</v>
          </cell>
          <cell r="AJ146">
            <v>0</v>
          </cell>
          <cell r="AT146">
            <v>0</v>
          </cell>
          <cell r="AV146">
            <v>0</v>
          </cell>
          <cell r="AX146">
            <v>0</v>
          </cell>
          <cell r="AZ146">
            <v>0</v>
          </cell>
          <cell r="BB146">
            <v>0</v>
          </cell>
          <cell r="BD146">
            <v>0</v>
          </cell>
          <cell r="BF146">
            <v>0</v>
          </cell>
          <cell r="BH146">
            <v>0</v>
          </cell>
          <cell r="BN146">
            <v>0</v>
          </cell>
          <cell r="BR146">
            <v>0</v>
          </cell>
          <cell r="BT146">
            <v>0</v>
          </cell>
          <cell r="BV146">
            <v>0</v>
          </cell>
          <cell r="BX146">
            <v>0</v>
          </cell>
          <cell r="CD146">
            <v>0</v>
          </cell>
          <cell r="CG146" t="str">
            <v>ADM</v>
          </cell>
          <cell r="CL146">
            <v>0</v>
          </cell>
          <cell r="CO146" t="str">
            <v>IHC</v>
          </cell>
          <cell r="CP146">
            <v>0</v>
          </cell>
          <cell r="CR146">
            <v>0</v>
          </cell>
          <cell r="CT146">
            <v>0</v>
          </cell>
          <cell r="CV14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A13" t="str">
            <v>MSG</v>
          </cell>
          <cell r="C13">
            <v>51197932.594653182</v>
          </cell>
          <cell r="E13">
            <v>44103.226899999994</v>
          </cell>
          <cell r="K13">
            <v>1160.8659092165701</v>
          </cell>
        </row>
        <row r="14">
          <cell r="A14" t="str">
            <v>PED</v>
          </cell>
          <cell r="C14">
            <v>0</v>
          </cell>
          <cell r="E14">
            <v>0</v>
          </cell>
          <cell r="K14">
            <v>0</v>
          </cell>
        </row>
        <row r="15">
          <cell r="A15" t="str">
            <v>PSY</v>
          </cell>
          <cell r="C15">
            <v>5892311.9872732144</v>
          </cell>
          <cell r="E15">
            <v>5527.8809999999994</v>
          </cell>
          <cell r="K15">
            <v>1065.9259827180099</v>
          </cell>
        </row>
        <row r="16">
          <cell r="A16" t="str">
            <v>OBS</v>
          </cell>
          <cell r="C16">
            <v>4004297.2183084167</v>
          </cell>
          <cell r="E16">
            <v>5601.3846999999996</v>
          </cell>
          <cell r="K16">
            <v>714.87630876494109</v>
          </cell>
        </row>
        <row r="17">
          <cell r="A17" t="str">
            <v>DEF</v>
          </cell>
          <cell r="C17">
            <v>0</v>
          </cell>
          <cell r="E17">
            <v>0</v>
          </cell>
          <cell r="K17">
            <v>0</v>
          </cell>
        </row>
        <row r="18">
          <cell r="A18" t="str">
            <v>MIS</v>
          </cell>
          <cell r="C18">
            <v>13749834.012933904</v>
          </cell>
          <cell r="E18">
            <v>5473.5083999999997</v>
          </cell>
          <cell r="K18">
            <v>2512.0695919520113</v>
          </cell>
        </row>
        <row r="19">
          <cell r="A19" t="str">
            <v>CCU</v>
          </cell>
          <cell r="C19">
            <v>0</v>
          </cell>
          <cell r="E19">
            <v>0</v>
          </cell>
          <cell r="K19">
            <v>0</v>
          </cell>
        </row>
        <row r="20">
          <cell r="A20" t="str">
            <v>PIC</v>
          </cell>
          <cell r="C20">
            <v>0</v>
          </cell>
          <cell r="E20">
            <v>0</v>
          </cell>
          <cell r="K20">
            <v>0</v>
          </cell>
        </row>
        <row r="21">
          <cell r="A21" t="str">
            <v>NEO</v>
          </cell>
          <cell r="C21">
            <v>6051484.5339589156</v>
          </cell>
          <cell r="E21">
            <v>3243.2248999999997</v>
          </cell>
          <cell r="K21">
            <v>1865.8849511049684</v>
          </cell>
        </row>
        <row r="22">
          <cell r="A22" t="str">
            <v>BUR</v>
          </cell>
          <cell r="C22">
            <v>0</v>
          </cell>
          <cell r="E22">
            <v>0</v>
          </cell>
          <cell r="K22">
            <v>0</v>
          </cell>
        </row>
        <row r="23">
          <cell r="A23" t="str">
            <v>PSI</v>
          </cell>
          <cell r="C23">
            <v>0</v>
          </cell>
          <cell r="E23">
            <v>0</v>
          </cell>
          <cell r="K23">
            <v>0</v>
          </cell>
        </row>
        <row r="24">
          <cell r="A24" t="str">
            <v>TRM</v>
          </cell>
          <cell r="C24">
            <v>0</v>
          </cell>
          <cell r="E24">
            <v>0</v>
          </cell>
          <cell r="K24">
            <v>0</v>
          </cell>
        </row>
        <row r="25">
          <cell r="A25" t="str">
            <v>ONC</v>
          </cell>
          <cell r="C25">
            <v>0</v>
          </cell>
          <cell r="E25">
            <v>0</v>
          </cell>
          <cell r="K25">
            <v>0</v>
          </cell>
        </row>
        <row r="26">
          <cell r="A26" t="str">
            <v>NUR</v>
          </cell>
          <cell r="C26">
            <v>1684047.4957746589</v>
          </cell>
          <cell r="E26">
            <v>4414.2495999999992</v>
          </cell>
          <cell r="K26">
            <v>381.50255385981325</v>
          </cell>
        </row>
        <row r="27">
          <cell r="A27" t="str">
            <v>PRE</v>
          </cell>
          <cell r="C27">
            <v>0</v>
          </cell>
          <cell r="E27">
            <v>0</v>
          </cell>
          <cell r="K27">
            <v>0</v>
          </cell>
        </row>
        <row r="28">
          <cell r="A28" t="str">
            <v>ECF</v>
          </cell>
          <cell r="C28">
            <v>0</v>
          </cell>
          <cell r="E28">
            <v>0</v>
          </cell>
          <cell r="K28">
            <v>0</v>
          </cell>
        </row>
        <row r="29">
          <cell r="A29" t="str">
            <v>CHR</v>
          </cell>
          <cell r="C29">
            <v>0</v>
          </cell>
          <cell r="E29">
            <v>0</v>
          </cell>
          <cell r="K29">
            <v>0</v>
          </cell>
        </row>
        <row r="30">
          <cell r="A30" t="str">
            <v>EMG</v>
          </cell>
          <cell r="C30">
            <v>17854678.974394519</v>
          </cell>
          <cell r="E30">
            <v>490357.27929999994</v>
          </cell>
          <cell r="K30">
            <v>36.411571170887115</v>
          </cell>
        </row>
        <row r="31">
          <cell r="A31" t="str">
            <v>CL</v>
          </cell>
          <cell r="C31">
            <v>10885063.118178509</v>
          </cell>
          <cell r="E31">
            <v>259642.25469999996</v>
          </cell>
          <cell r="K31">
            <v>41.923311483932011</v>
          </cell>
        </row>
        <row r="32">
          <cell r="A32" t="str">
            <v>PDC</v>
          </cell>
          <cell r="C32">
            <v>444258.41093330219</v>
          </cell>
          <cell r="E32">
            <v>1747.9783999999997</v>
          </cell>
          <cell r="K32">
            <v>254.15554959563704</v>
          </cell>
        </row>
        <row r="33">
          <cell r="A33" t="str">
            <v>AMS</v>
          </cell>
          <cell r="C33">
            <v>0</v>
          </cell>
          <cell r="E33">
            <v>0</v>
          </cell>
          <cell r="G33">
            <v>1</v>
          </cell>
          <cell r="K33">
            <v>0</v>
          </cell>
        </row>
        <row r="34">
          <cell r="A34" t="str">
            <v>SDS</v>
          </cell>
          <cell r="C34">
            <v>3649665.6571436771</v>
          </cell>
          <cell r="E34">
            <v>5561.1086999999998</v>
          </cell>
          <cell r="K34">
            <v>656.28381929374575</v>
          </cell>
        </row>
        <row r="35">
          <cell r="A35" t="str">
            <v>DEL</v>
          </cell>
          <cell r="C35">
            <v>8774712.5227459483</v>
          </cell>
          <cell r="E35">
            <v>97967.342399999994</v>
          </cell>
          <cell r="K35">
            <v>89.567730508794014</v>
          </cell>
        </row>
        <row r="36">
          <cell r="A36" t="str">
            <v>OR</v>
          </cell>
          <cell r="C36">
            <v>42126342.785677962</v>
          </cell>
          <cell r="E36">
            <v>1298068.2936999998</v>
          </cell>
          <cell r="K36">
            <v>32.453102036412503</v>
          </cell>
        </row>
        <row r="37">
          <cell r="A37" t="str">
            <v>ORC</v>
          </cell>
          <cell r="C37">
            <v>28009.713408623764</v>
          </cell>
          <cell r="E37">
            <v>4222.9385999999995</v>
          </cell>
          <cell r="K37">
            <v>6.6327541225969444</v>
          </cell>
        </row>
        <row r="38">
          <cell r="A38" t="str">
            <v>ANS</v>
          </cell>
          <cell r="C38">
            <v>2451824.1741557489</v>
          </cell>
          <cell r="E38">
            <v>1150230.2011999998</v>
          </cell>
          <cell r="K38">
            <v>2.1315943292028292</v>
          </cell>
        </row>
        <row r="39">
          <cell r="A39" t="str">
            <v>LAB</v>
          </cell>
          <cell r="C39">
            <v>21866939.695387281</v>
          </cell>
          <cell r="E39">
            <v>11772368.702399999</v>
          </cell>
          <cell r="K39">
            <v>1.8574800236191491</v>
          </cell>
        </row>
        <row r="40">
          <cell r="A40" t="str">
            <v>BB</v>
          </cell>
          <cell r="C40">
            <v>0</v>
          </cell>
          <cell r="E40">
            <v>0</v>
          </cell>
          <cell r="K40">
            <v>0</v>
          </cell>
        </row>
        <row r="41">
          <cell r="A41" t="str">
            <v>EKG</v>
          </cell>
          <cell r="C41">
            <v>2574458.0063404627</v>
          </cell>
          <cell r="E41">
            <v>757739.57429999998</v>
          </cell>
          <cell r="K41">
            <v>3.3975498887183604</v>
          </cell>
        </row>
        <row r="42">
          <cell r="A42" t="str">
            <v>IRC</v>
          </cell>
          <cell r="C42">
            <v>18901143.514070634</v>
          </cell>
          <cell r="E42">
            <v>180981.21289999998</v>
          </cell>
          <cell r="K42">
            <v>104.43704742168094</v>
          </cell>
        </row>
        <row r="43">
          <cell r="A43" t="str">
            <v>RAD</v>
          </cell>
          <cell r="C43">
            <v>11661783.286999183</v>
          </cell>
          <cell r="E43">
            <v>391784.79</v>
          </cell>
          <cell r="K43">
            <v>29.765788730591566</v>
          </cell>
        </row>
        <row r="44">
          <cell r="A44" t="str">
            <v>CAT</v>
          </cell>
          <cell r="C44">
            <v>3087035.7617182778</v>
          </cell>
          <cell r="E44">
            <v>587476.81189999997</v>
          </cell>
          <cell r="K44">
            <v>5.2547363558644617</v>
          </cell>
        </row>
        <row r="45">
          <cell r="A45" t="str">
            <v>RAT</v>
          </cell>
          <cell r="C45">
            <v>11514218.886008348</v>
          </cell>
          <cell r="E45">
            <v>363252.26469999994</v>
          </cell>
          <cell r="K45">
            <v>31.697583208511102</v>
          </cell>
        </row>
        <row r="46">
          <cell r="A46" t="str">
            <v>NUC</v>
          </cell>
          <cell r="C46">
            <v>6346635.7143062064</v>
          </cell>
          <cell r="E46">
            <v>182262.99659999998</v>
          </cell>
          <cell r="K46">
            <v>34.821306752871678</v>
          </cell>
        </row>
        <row r="47">
          <cell r="A47" t="str">
            <v>RES</v>
          </cell>
          <cell r="C47">
            <v>5295540.7733069388</v>
          </cell>
          <cell r="E47">
            <v>3131508.3380999998</v>
          </cell>
          <cell r="K47">
            <v>1.6910511490191134</v>
          </cell>
        </row>
        <row r="48">
          <cell r="A48" t="str">
            <v>PUL</v>
          </cell>
          <cell r="C48">
            <v>463986.99168198503</v>
          </cell>
          <cell r="E48">
            <v>98702.379399999991</v>
          </cell>
          <cell r="K48">
            <v>4.700869366093368</v>
          </cell>
        </row>
        <row r="49">
          <cell r="A49" t="str">
            <v>EEG</v>
          </cell>
          <cell r="C49">
            <v>1395005.5091121099</v>
          </cell>
          <cell r="E49">
            <v>111103.35979999999</v>
          </cell>
          <cell r="K49">
            <v>12.555925505972953</v>
          </cell>
        </row>
        <row r="50">
          <cell r="A50" t="str">
            <v>PTH</v>
          </cell>
          <cell r="C50">
            <v>2938218.9365646327</v>
          </cell>
          <cell r="E50">
            <v>350103.15759999998</v>
          </cell>
          <cell r="K50">
            <v>8.3924376938113987</v>
          </cell>
        </row>
        <row r="51">
          <cell r="A51" t="str">
            <v>OTH</v>
          </cell>
          <cell r="C51">
            <v>2329677.4674216202</v>
          </cell>
          <cell r="E51">
            <v>320183.12409999996</v>
          </cell>
          <cell r="K51">
            <v>7.2760782566854232</v>
          </cell>
        </row>
        <row r="52">
          <cell r="A52" t="str">
            <v>STH</v>
          </cell>
          <cell r="C52">
            <v>299095.02665904333</v>
          </cell>
          <cell r="E52">
            <v>35916.123</v>
          </cell>
          <cell r="K52">
            <v>8.3275977938666532</v>
          </cell>
        </row>
        <row r="53">
          <cell r="A53" t="str">
            <v>REC</v>
          </cell>
          <cell r="C53">
            <v>0</v>
          </cell>
          <cell r="E53">
            <v>0</v>
          </cell>
          <cell r="K53">
            <v>0</v>
          </cell>
        </row>
        <row r="54">
          <cell r="A54" t="str">
            <v>AUD</v>
          </cell>
          <cell r="C54">
            <v>145436.95441862743</v>
          </cell>
          <cell r="E54">
            <v>8514.3463999999985</v>
          </cell>
          <cell r="I54">
            <v>1</v>
          </cell>
          <cell r="K54">
            <v>17.081399744157398</v>
          </cell>
        </row>
        <row r="55">
          <cell r="A55" t="str">
            <v>OPM</v>
          </cell>
          <cell r="C55">
            <v>0</v>
          </cell>
          <cell r="E55">
            <v>0</v>
          </cell>
          <cell r="K55">
            <v>0</v>
          </cell>
        </row>
        <row r="56">
          <cell r="A56" t="str">
            <v>RDL</v>
          </cell>
          <cell r="C56">
            <v>703971.93646628631</v>
          </cell>
          <cell r="E56">
            <v>1006.8999999999999</v>
          </cell>
          <cell r="I56">
            <v>1</v>
          </cell>
          <cell r="K56">
            <v>699.14781653221416</v>
          </cell>
        </row>
        <row r="57">
          <cell r="A57" t="str">
            <v>AOR</v>
          </cell>
          <cell r="C57">
            <v>0</v>
          </cell>
          <cell r="E57">
            <v>0</v>
          </cell>
          <cell r="K57">
            <v>0</v>
          </cell>
        </row>
        <row r="58">
          <cell r="A58" t="str">
            <v>LEU</v>
          </cell>
          <cell r="C58">
            <v>0</v>
          </cell>
          <cell r="E58">
            <v>0</v>
          </cell>
          <cell r="K58">
            <v>0</v>
          </cell>
        </row>
        <row r="59">
          <cell r="A59" t="str">
            <v>HYP</v>
          </cell>
          <cell r="C59">
            <v>0</v>
          </cell>
          <cell r="E59">
            <v>0</v>
          </cell>
          <cell r="K59">
            <v>0</v>
          </cell>
        </row>
        <row r="60">
          <cell r="A60" t="str">
            <v>FSE</v>
          </cell>
          <cell r="C60">
            <v>0</v>
          </cell>
          <cell r="E60">
            <v>0</v>
          </cell>
          <cell r="K60">
            <v>0</v>
          </cell>
        </row>
        <row r="61">
          <cell r="A61" t="str">
            <v>OPM</v>
          </cell>
          <cell r="C61">
            <v>0</v>
          </cell>
          <cell r="E61">
            <v>0</v>
          </cell>
          <cell r="K61">
            <v>0</v>
          </cell>
        </row>
        <row r="62">
          <cell r="A62" t="str">
            <v>MRI</v>
          </cell>
          <cell r="C62">
            <v>1472945.5812056714</v>
          </cell>
          <cell r="E62">
            <v>28211.324199999999</v>
          </cell>
          <cell r="K62">
            <v>52.21114651561345</v>
          </cell>
        </row>
        <row r="63">
          <cell r="A63" t="str">
            <v>ADD</v>
          </cell>
          <cell r="C63">
            <v>0</v>
          </cell>
          <cell r="E63">
            <v>0</v>
          </cell>
          <cell r="K63">
            <v>0</v>
          </cell>
        </row>
        <row r="64">
          <cell r="A64" t="str">
            <v>LIT</v>
          </cell>
          <cell r="C64">
            <v>47007.605981429449</v>
          </cell>
          <cell r="E64">
            <v>21.1449</v>
          </cell>
          <cell r="K64">
            <v>2223.117914079965</v>
          </cell>
        </row>
        <row r="65">
          <cell r="A65" t="str">
            <v>RHB</v>
          </cell>
          <cell r="C65">
            <v>0</v>
          </cell>
          <cell r="E65">
            <v>0</v>
          </cell>
          <cell r="K65">
            <v>0</v>
          </cell>
        </row>
        <row r="66">
          <cell r="A66" t="str">
            <v>OBV</v>
          </cell>
          <cell r="C66">
            <v>3449944.2224039244</v>
          </cell>
          <cell r="E66">
            <v>45678.018499999998</v>
          </cell>
          <cell r="K66">
            <v>75.52744921288398</v>
          </cell>
        </row>
        <row r="67">
          <cell r="A67" t="str">
            <v>AMR</v>
          </cell>
          <cell r="C67">
            <v>9.5766912968901377</v>
          </cell>
          <cell r="E67">
            <v>1.0068999999999999</v>
          </cell>
          <cell r="I67">
            <v>1</v>
          </cell>
          <cell r="K67">
            <v>9.5110649487438064</v>
          </cell>
        </row>
        <row r="68">
          <cell r="A68" t="str">
            <v>TMT</v>
          </cell>
          <cell r="C68">
            <v>5051.1726207041638</v>
          </cell>
          <cell r="E68">
            <v>1.0068999999999999</v>
          </cell>
          <cell r="I68">
            <v>1</v>
          </cell>
          <cell r="K68">
            <v>5016.5583679652045</v>
          </cell>
        </row>
        <row r="69">
          <cell r="A69" t="str">
            <v>OCL</v>
          </cell>
          <cell r="C69">
            <v>0</v>
          </cell>
          <cell r="E69">
            <v>0</v>
          </cell>
          <cell r="K69">
            <v>0</v>
          </cell>
        </row>
        <row r="70">
          <cell r="A70" t="str">
            <v>TNA</v>
          </cell>
          <cell r="C70">
            <v>5021.378470002729</v>
          </cell>
          <cell r="E70">
            <v>1.0068999999999999</v>
          </cell>
          <cell r="I70">
            <v>1</v>
          </cell>
          <cell r="K70">
            <v>4986.9683881246692</v>
          </cell>
        </row>
        <row r="71">
          <cell r="A71" t="str">
            <v>PAD</v>
          </cell>
          <cell r="C71">
            <v>0</v>
          </cell>
          <cell r="E71">
            <v>0</v>
          </cell>
          <cell r="K71">
            <v>0</v>
          </cell>
        </row>
        <row r="72">
          <cell r="A72" t="str">
            <v>PCD</v>
          </cell>
          <cell r="C72">
            <v>0</v>
          </cell>
          <cell r="E72">
            <v>0</v>
          </cell>
          <cell r="K72">
            <v>0</v>
          </cell>
        </row>
        <row r="73">
          <cell r="A73" t="str">
            <v>PSG</v>
          </cell>
          <cell r="C73">
            <v>0</v>
          </cell>
          <cell r="E73">
            <v>0</v>
          </cell>
          <cell r="K73">
            <v>0</v>
          </cell>
        </row>
        <row r="74">
          <cell r="A74" t="str">
            <v>ITH</v>
          </cell>
          <cell r="C74">
            <v>0</v>
          </cell>
          <cell r="E74">
            <v>0</v>
          </cell>
          <cell r="K74">
            <v>0</v>
          </cell>
        </row>
        <row r="75">
          <cell r="A75" t="str">
            <v>GTH</v>
          </cell>
          <cell r="C75">
            <v>0</v>
          </cell>
          <cell r="E75">
            <v>0</v>
          </cell>
          <cell r="K75">
            <v>0</v>
          </cell>
        </row>
        <row r="76">
          <cell r="A76" t="str">
            <v>FTH</v>
          </cell>
          <cell r="C76">
            <v>0</v>
          </cell>
          <cell r="E76">
            <v>0</v>
          </cell>
          <cell r="K76">
            <v>0</v>
          </cell>
        </row>
        <row r="77">
          <cell r="A77" t="str">
            <v>PST</v>
          </cell>
          <cell r="C77">
            <v>0</v>
          </cell>
          <cell r="E77">
            <v>0</v>
          </cell>
          <cell r="K77">
            <v>0</v>
          </cell>
        </row>
        <row r="78">
          <cell r="A78" t="str">
            <v>PSE</v>
          </cell>
          <cell r="C78">
            <v>0</v>
          </cell>
          <cell r="E78">
            <v>0</v>
          </cell>
          <cell r="K78">
            <v>0</v>
          </cell>
        </row>
        <row r="79">
          <cell r="A79" t="str">
            <v>OPT</v>
          </cell>
          <cell r="C79">
            <v>0</v>
          </cell>
          <cell r="E79">
            <v>0</v>
          </cell>
          <cell r="K79">
            <v>0</v>
          </cell>
        </row>
        <row r="80">
          <cell r="A80" t="str">
            <v>ETH</v>
          </cell>
          <cell r="C80">
            <v>0</v>
          </cell>
          <cell r="E80">
            <v>0</v>
          </cell>
          <cell r="K80">
            <v>0</v>
          </cell>
        </row>
        <row r="81">
          <cell r="A81" t="str">
            <v>ATH</v>
          </cell>
          <cell r="C81">
            <v>0</v>
          </cell>
          <cell r="E81">
            <v>0</v>
          </cell>
          <cell r="K81">
            <v>0</v>
          </cell>
        </row>
        <row r="82">
          <cell r="A82" t="str">
            <v>AMB</v>
          </cell>
          <cell r="C82">
            <v>0</v>
          </cell>
          <cell r="E82">
            <v>0</v>
          </cell>
          <cell r="K82">
            <v>0</v>
          </cell>
        </row>
        <row r="83">
          <cell r="A83" t="str">
            <v>ADM</v>
          </cell>
          <cell r="C83">
            <v>1251328.1126899107</v>
          </cell>
          <cell r="E83">
            <v>15214.258999999998</v>
          </cell>
          <cell r="K83">
            <v>82.247062620000804</v>
          </cell>
        </row>
        <row r="84">
          <cell r="A84" t="str">
            <v>MSS</v>
          </cell>
          <cell r="C84">
            <v>67682878.018238693</v>
          </cell>
          <cell r="E84">
            <v>46702535</v>
          </cell>
          <cell r="K84">
            <v>1.4492334948892751</v>
          </cell>
        </row>
        <row r="85">
          <cell r="A85" t="str">
            <v>CDS</v>
          </cell>
          <cell r="C85">
            <v>37255961.829509526</v>
          </cell>
          <cell r="E85">
            <v>20578761</v>
          </cell>
          <cell r="K85">
            <v>1.8104084026006</v>
          </cell>
        </row>
        <row r="86">
          <cell r="A86" t="str">
            <v>OA</v>
          </cell>
          <cell r="C86">
            <v>0</v>
          </cell>
          <cell r="E86">
            <v>0</v>
          </cell>
          <cell r="K86">
            <v>0</v>
          </cell>
        </row>
      </sheetData>
      <sheetData sheetId="19" refreshError="1"/>
      <sheetData sheetId="20" refreshError="1"/>
      <sheetData sheetId="21" refreshError="1"/>
      <sheetData sheetId="22" refreshError="1"/>
      <sheetData sheetId="23" refreshError="1"/>
      <sheetData sheetId="24" refreshError="1"/>
      <sheetData sheetId="25">
        <row r="1">
          <cell r="A1" t="str">
            <v>INPUT - Supplemental Births Schedule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02">
          <cell r="J102">
            <v>3891.3855477230186</v>
          </cell>
        </row>
      </sheetData>
      <sheetData sheetId="39">
        <row r="245">
          <cell r="J245">
            <v>0</v>
          </cell>
        </row>
      </sheetData>
      <sheetData sheetId="40">
        <row r="83">
          <cell r="F83">
            <v>672.93815990542339</v>
          </cell>
        </row>
      </sheetData>
      <sheetData sheetId="41">
        <row r="283">
          <cell r="J283">
            <v>0</v>
          </cell>
        </row>
      </sheetData>
      <sheetData sheetId="42">
        <row r="284">
          <cell r="J284">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7">
          <cell r="C1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4">
          <cell r="B4" t="str">
            <v>UNITS</v>
          </cell>
          <cell r="D4" t="str">
            <v>PAT CARE</v>
          </cell>
          <cell r="E4" t="str">
            <v>OTHER</v>
          </cell>
          <cell r="G4" t="str">
            <v>PHYSICIAN</v>
          </cell>
          <cell r="H4" t="str">
            <v>RESIDENT</v>
          </cell>
          <cell r="J4" t="str">
            <v>-------- C F A --------</v>
          </cell>
          <cell r="Q4" t="str">
            <v>-------- O F C --------</v>
          </cell>
          <cell r="T4" t="str">
            <v>PAYOR</v>
          </cell>
          <cell r="Y4" t="str">
            <v>ADJUST</v>
          </cell>
        </row>
        <row r="5">
          <cell r="B5" t="str">
            <v>OF</v>
          </cell>
          <cell r="C5" t="str">
            <v>DIRECT</v>
          </cell>
          <cell r="D5" t="str">
            <v>OVERHEAD</v>
          </cell>
          <cell r="E5" t="str">
            <v>OVERHEAD</v>
          </cell>
          <cell r="F5" t="str">
            <v>N/A</v>
          </cell>
          <cell r="G5" t="str">
            <v>SUPPORT</v>
          </cell>
          <cell r="H5" t="str">
            <v>INTERN</v>
          </cell>
          <cell r="I5" t="str">
            <v>LEVEL</v>
          </cell>
          <cell r="J5" t="str">
            <v>BLDG &amp; GENRL</v>
          </cell>
          <cell r="K5" t="str">
            <v>DEPART-</v>
          </cell>
          <cell r="L5" t="str">
            <v>LEVEL</v>
          </cell>
          <cell r="S5" t="str">
            <v>LEVEL</v>
          </cell>
          <cell r="T5" t="str">
            <v>DIFFER-</v>
          </cell>
          <cell r="U5" t="str">
            <v>LEVEL</v>
          </cell>
          <cell r="V5" t="str">
            <v>CROSS</v>
          </cell>
          <cell r="W5" t="str">
            <v>MISC</v>
          </cell>
          <cell r="X5" t="str">
            <v>HSCRC</v>
          </cell>
          <cell r="Y5" t="str">
            <v>LEVEL</v>
          </cell>
          <cell r="Z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MENTAL</v>
          </cell>
          <cell r="L6" t="str">
            <v>II</v>
          </cell>
          <cell r="Q6" t="str">
            <v>DIRECT</v>
          </cell>
          <cell r="R6" t="str">
            <v>PERCENTAGE</v>
          </cell>
          <cell r="S6" t="str">
            <v>III</v>
          </cell>
          <cell r="T6" t="str">
            <v>ENTIAL</v>
          </cell>
          <cell r="U6" t="str">
            <v>IV</v>
          </cell>
          <cell r="V6" t="str">
            <v>SUBSIDY</v>
          </cell>
          <cell r="W6" t="str">
            <v>ADJ</v>
          </cell>
          <cell r="X6" t="str">
            <v>ADJ</v>
          </cell>
          <cell r="Y6" t="str">
            <v>IV</v>
          </cell>
          <cell r="Z6" t="str">
            <v>RATES</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O8" t="str">
            <v>DESCRIPTION</v>
          </cell>
          <cell r="P8" t="str">
            <v>CODE</v>
          </cell>
          <cell r="Q8" t="str">
            <v>COL 1</v>
          </cell>
          <cell r="R8" t="str">
            <v>COL 2</v>
          </cell>
          <cell r="S8" t="str">
            <v>COL 3</v>
          </cell>
          <cell r="T8" t="str">
            <v>COL 4</v>
          </cell>
          <cell r="U8" t="str">
            <v>COL 5</v>
          </cell>
          <cell r="V8" t="str">
            <v>COL 6</v>
          </cell>
          <cell r="W8" t="str">
            <v>COL 7</v>
          </cell>
          <cell r="X8" t="str">
            <v>COL 8</v>
          </cell>
          <cell r="Y8" t="str">
            <v>COL 9</v>
          </cell>
          <cell r="Z8" t="str">
            <v>COL 10</v>
          </cell>
        </row>
        <row r="9">
          <cell r="A9" t="str">
            <v>MSG</v>
          </cell>
          <cell r="B9">
            <v>43801</v>
          </cell>
          <cell r="C9">
            <v>27547.702819874721</v>
          </cell>
          <cell r="D9">
            <v>7621.1544327530046</v>
          </cell>
          <cell r="E9">
            <v>8637.2075233668711</v>
          </cell>
          <cell r="F9" t="str">
            <v xml:space="preserve"> /////////</v>
          </cell>
          <cell r="G9">
            <v>466.72997993071078</v>
          </cell>
          <cell r="H9">
            <v>0</v>
          </cell>
          <cell r="I9">
            <v>44272.794755925308</v>
          </cell>
          <cell r="J9">
            <v>5331.9</v>
          </cell>
          <cell r="K9">
            <v>14.799999999999999</v>
          </cell>
          <cell r="L9">
            <v>49619.494755925312</v>
          </cell>
          <cell r="M9">
            <v>0</v>
          </cell>
          <cell r="N9" t="str">
            <v>A1</v>
          </cell>
          <cell r="O9" t="str">
            <v>Med/Surg Acute</v>
          </cell>
          <cell r="P9" t="str">
            <v>MSG</v>
          </cell>
          <cell r="Q9">
            <v>0</v>
          </cell>
          <cell r="R9">
            <v>-1952.95</v>
          </cell>
          <cell r="S9">
            <v>47666.544755925315</v>
          </cell>
          <cell r="T9">
            <v>4794.7</v>
          </cell>
          <cell r="U9">
            <v>52461.244755925312</v>
          </cell>
          <cell r="V9">
            <v>0</v>
          </cell>
          <cell r="W9">
            <v>0</v>
          </cell>
          <cell r="X9">
            <v>0</v>
          </cell>
          <cell r="Y9">
            <v>52461.244755925312</v>
          </cell>
          <cell r="Z9">
            <v>1197.7179689031143</v>
          </cell>
        </row>
        <row r="10">
          <cell r="A10" t="str">
            <v>PED</v>
          </cell>
          <cell r="B10">
            <v>0</v>
          </cell>
          <cell r="C10">
            <v>0</v>
          </cell>
          <cell r="D10">
            <v>0</v>
          </cell>
          <cell r="E10">
            <v>0</v>
          </cell>
          <cell r="F10" t="str">
            <v xml:space="preserve"> /////////</v>
          </cell>
          <cell r="G10">
            <v>0</v>
          </cell>
          <cell r="H10">
            <v>0</v>
          </cell>
          <cell r="I10">
            <v>0</v>
          </cell>
          <cell r="J10">
            <v>0</v>
          </cell>
          <cell r="K10">
            <v>0</v>
          </cell>
          <cell r="L10">
            <v>0</v>
          </cell>
          <cell r="M10">
            <v>0</v>
          </cell>
          <cell r="N10">
            <v>2</v>
          </cell>
          <cell r="O10" t="str">
            <v>Pediatric Acute</v>
          </cell>
          <cell r="P10" t="str">
            <v>PED</v>
          </cell>
          <cell r="Q10">
            <v>0</v>
          </cell>
          <cell r="R10">
            <v>0</v>
          </cell>
          <cell r="S10">
            <v>0</v>
          </cell>
          <cell r="T10">
            <v>0</v>
          </cell>
          <cell r="U10">
            <v>0</v>
          </cell>
          <cell r="V10">
            <v>0</v>
          </cell>
          <cell r="W10">
            <v>0</v>
          </cell>
          <cell r="X10">
            <v>0</v>
          </cell>
          <cell r="Y10">
            <v>0</v>
          </cell>
          <cell r="Z10">
            <v>0</v>
          </cell>
        </row>
        <row r="11">
          <cell r="A11" t="str">
            <v>PSY</v>
          </cell>
          <cell r="B11">
            <v>5490</v>
          </cell>
          <cell r="C11">
            <v>3239.0422893270052</v>
          </cell>
          <cell r="D11">
            <v>890.01961784726507</v>
          </cell>
          <cell r="E11">
            <v>1015.3528015196043</v>
          </cell>
          <cell r="F11" t="str">
            <v xml:space="preserve"> /////////</v>
          </cell>
          <cell r="G11">
            <v>0</v>
          </cell>
          <cell r="H11">
            <v>0</v>
          </cell>
          <cell r="I11">
            <v>5144.4147086938747</v>
          </cell>
          <cell r="J11">
            <v>564.29999999999995</v>
          </cell>
          <cell r="K11">
            <v>1.96</v>
          </cell>
          <cell r="L11">
            <v>5710.6747086938749</v>
          </cell>
          <cell r="M11">
            <v>0</v>
          </cell>
          <cell r="N11">
            <v>3</v>
          </cell>
          <cell r="O11" t="str">
            <v>Psychiatric Acute</v>
          </cell>
          <cell r="P11" t="str">
            <v>PSY</v>
          </cell>
          <cell r="Q11">
            <v>0</v>
          </cell>
          <cell r="R11">
            <v>-224.76400000000001</v>
          </cell>
          <cell r="S11">
            <v>5485.9107086938748</v>
          </cell>
          <cell r="T11">
            <v>551.79999999999995</v>
          </cell>
          <cell r="U11">
            <v>6037.7107086938749</v>
          </cell>
          <cell r="V11">
            <v>0</v>
          </cell>
          <cell r="W11">
            <v>0</v>
          </cell>
          <cell r="X11">
            <v>0</v>
          </cell>
          <cell r="Y11">
            <v>6037.7107086938749</v>
          </cell>
          <cell r="Z11">
            <v>1099.765156410542</v>
          </cell>
        </row>
        <row r="12">
          <cell r="A12" t="str">
            <v>OBS</v>
          </cell>
          <cell r="B12">
            <v>5563</v>
          </cell>
          <cell r="C12">
            <v>1937.8835006195845</v>
          </cell>
          <cell r="D12">
            <v>784.08116274256099</v>
          </cell>
          <cell r="E12">
            <v>615.96367050484162</v>
          </cell>
          <cell r="F12" t="str">
            <v xml:space="preserve"> /////////</v>
          </cell>
          <cell r="G12">
            <v>0</v>
          </cell>
          <cell r="H12">
            <v>0</v>
          </cell>
          <cell r="I12">
            <v>3337.928333866987</v>
          </cell>
          <cell r="J12">
            <v>541.29999999999995</v>
          </cell>
          <cell r="K12">
            <v>1.6400000000000001</v>
          </cell>
          <cell r="L12">
            <v>3880.8683338669866</v>
          </cell>
          <cell r="M12">
            <v>0</v>
          </cell>
          <cell r="N12">
            <v>4</v>
          </cell>
          <cell r="O12" t="str">
            <v>Obstetrics Acute</v>
          </cell>
          <cell r="P12" t="str">
            <v>OBS</v>
          </cell>
          <cell r="Q12">
            <v>0</v>
          </cell>
          <cell r="R12">
            <v>-152.745</v>
          </cell>
          <cell r="S12">
            <v>3728.1233338669867</v>
          </cell>
          <cell r="T12">
            <v>375</v>
          </cell>
          <cell r="U12">
            <v>4103.1233338669863</v>
          </cell>
          <cell r="V12">
            <v>0</v>
          </cell>
          <cell r="W12">
            <v>0</v>
          </cell>
          <cell r="X12">
            <v>0</v>
          </cell>
          <cell r="Y12">
            <v>4103.1233338669863</v>
          </cell>
          <cell r="Z12">
            <v>737.57385113553585</v>
          </cell>
        </row>
        <row r="13">
          <cell r="A13" t="str">
            <v>DEF</v>
          </cell>
          <cell r="B13">
            <v>0</v>
          </cell>
          <cell r="C13">
            <v>0</v>
          </cell>
          <cell r="D13">
            <v>0</v>
          </cell>
          <cell r="E13">
            <v>0</v>
          </cell>
          <cell r="F13" t="str">
            <v xml:space="preserve"> /////////</v>
          </cell>
          <cell r="G13">
            <v>0</v>
          </cell>
          <cell r="H13">
            <v>0</v>
          </cell>
          <cell r="I13">
            <v>0</v>
          </cell>
          <cell r="J13">
            <v>0</v>
          </cell>
          <cell r="K13">
            <v>0</v>
          </cell>
          <cell r="L13">
            <v>0</v>
          </cell>
          <cell r="M13">
            <v>0</v>
          </cell>
          <cell r="N13">
            <v>5</v>
          </cell>
          <cell r="O13" t="str">
            <v>Definitive Observation</v>
          </cell>
          <cell r="P13" t="str">
            <v>DEF</v>
          </cell>
          <cell r="Q13">
            <v>0</v>
          </cell>
          <cell r="R13">
            <v>0</v>
          </cell>
          <cell r="S13">
            <v>0</v>
          </cell>
          <cell r="T13">
            <v>0</v>
          </cell>
          <cell r="U13">
            <v>0</v>
          </cell>
          <cell r="V13">
            <v>0</v>
          </cell>
          <cell r="W13">
            <v>0</v>
          </cell>
          <cell r="X13">
            <v>0</v>
          </cell>
          <cell r="Y13">
            <v>0</v>
          </cell>
          <cell r="Z13">
            <v>0</v>
          </cell>
        </row>
        <row r="14">
          <cell r="A14" t="str">
            <v>MIS</v>
          </cell>
          <cell r="B14">
            <v>5436</v>
          </cell>
          <cell r="C14">
            <v>7789.4403556329953</v>
          </cell>
          <cell r="D14">
            <v>1488.7581337189581</v>
          </cell>
          <cell r="E14">
            <v>2419.7937001470655</v>
          </cell>
          <cell r="F14" t="str">
            <v xml:space="preserve"> /////////</v>
          </cell>
          <cell r="G14">
            <v>0</v>
          </cell>
          <cell r="H14">
            <v>0</v>
          </cell>
          <cell r="I14">
            <v>11697.992189499018</v>
          </cell>
          <cell r="J14">
            <v>1356.9</v>
          </cell>
          <cell r="K14">
            <v>270.956795</v>
          </cell>
          <cell r="L14">
            <v>13325.848984499018</v>
          </cell>
          <cell r="M14">
            <v>0</v>
          </cell>
          <cell r="N14">
            <v>6</v>
          </cell>
          <cell r="O14" t="str">
            <v>Med/Surg Intensive Care</v>
          </cell>
          <cell r="P14" t="str">
            <v>MIS</v>
          </cell>
          <cell r="Q14">
            <v>0</v>
          </cell>
          <cell r="R14">
            <v>-524.48599999999999</v>
          </cell>
          <cell r="S14">
            <v>12801.362984499017</v>
          </cell>
          <cell r="T14">
            <v>1287.7</v>
          </cell>
          <cell r="U14">
            <v>14089.062984499018</v>
          </cell>
          <cell r="V14">
            <v>0</v>
          </cell>
          <cell r="W14">
            <v>0</v>
          </cell>
          <cell r="X14">
            <v>0</v>
          </cell>
          <cell r="Y14">
            <v>14089.062984499018</v>
          </cell>
          <cell r="Z14">
            <v>2591.8070243743596</v>
          </cell>
        </row>
        <row r="15">
          <cell r="A15" t="str">
            <v>CCU</v>
          </cell>
          <cell r="B15">
            <v>0</v>
          </cell>
          <cell r="C15">
            <v>0</v>
          </cell>
          <cell r="D15">
            <v>0</v>
          </cell>
          <cell r="E15">
            <v>0</v>
          </cell>
          <cell r="F15" t="str">
            <v xml:space="preserve"> /////////</v>
          </cell>
          <cell r="G15">
            <v>0</v>
          </cell>
          <cell r="H15">
            <v>0</v>
          </cell>
          <cell r="I15">
            <v>0</v>
          </cell>
          <cell r="J15">
            <v>0</v>
          </cell>
          <cell r="K15">
            <v>0</v>
          </cell>
          <cell r="L15">
            <v>0</v>
          </cell>
          <cell r="M15">
            <v>0</v>
          </cell>
          <cell r="N15">
            <v>7</v>
          </cell>
          <cell r="O15" t="str">
            <v>Coronary Care</v>
          </cell>
          <cell r="P15" t="str">
            <v>CCU</v>
          </cell>
          <cell r="Q15">
            <v>0</v>
          </cell>
          <cell r="R15">
            <v>0</v>
          </cell>
          <cell r="S15">
            <v>0</v>
          </cell>
          <cell r="T15">
            <v>0</v>
          </cell>
          <cell r="U15">
            <v>0</v>
          </cell>
          <cell r="V15">
            <v>0</v>
          </cell>
          <cell r="W15">
            <v>0</v>
          </cell>
          <cell r="X15">
            <v>0</v>
          </cell>
          <cell r="Y15">
            <v>0</v>
          </cell>
          <cell r="Z15">
            <v>0</v>
          </cell>
        </row>
        <row r="16">
          <cell r="A16" t="str">
            <v>PIC</v>
          </cell>
          <cell r="B16">
            <v>0</v>
          </cell>
          <cell r="C16">
            <v>0</v>
          </cell>
          <cell r="D16">
            <v>0</v>
          </cell>
          <cell r="E16">
            <v>0</v>
          </cell>
          <cell r="F16" t="str">
            <v xml:space="preserve"> /////////</v>
          </cell>
          <cell r="G16">
            <v>0</v>
          </cell>
          <cell r="H16">
            <v>0</v>
          </cell>
          <cell r="I16">
            <v>0</v>
          </cell>
          <cell r="J16">
            <v>0</v>
          </cell>
          <cell r="K16">
            <v>0</v>
          </cell>
          <cell r="L16">
            <v>0</v>
          </cell>
          <cell r="M16">
            <v>0</v>
          </cell>
          <cell r="N16">
            <v>8</v>
          </cell>
          <cell r="O16" t="str">
            <v>Pediatric Intensive Care</v>
          </cell>
          <cell r="P16" t="str">
            <v>PIC</v>
          </cell>
          <cell r="Q16">
            <v>0</v>
          </cell>
          <cell r="R16">
            <v>0</v>
          </cell>
          <cell r="S16">
            <v>0</v>
          </cell>
          <cell r="T16">
            <v>0</v>
          </cell>
          <cell r="U16">
            <v>0</v>
          </cell>
          <cell r="V16">
            <v>0</v>
          </cell>
          <cell r="W16">
            <v>0</v>
          </cell>
          <cell r="X16">
            <v>0</v>
          </cell>
          <cell r="Y16">
            <v>0</v>
          </cell>
          <cell r="Z16">
            <v>0</v>
          </cell>
        </row>
        <row r="17">
          <cell r="A17" t="str">
            <v>NEO</v>
          </cell>
          <cell r="B17">
            <v>3221</v>
          </cell>
          <cell r="C17">
            <v>3949.5717497429428</v>
          </cell>
          <cell r="D17">
            <v>297.98910124194708</v>
          </cell>
          <cell r="E17">
            <v>1211.5207041412007</v>
          </cell>
          <cell r="F17" t="str">
            <v xml:space="preserve"> /////////</v>
          </cell>
          <cell r="G17">
            <v>2.0318942785368561</v>
          </cell>
          <cell r="H17">
            <v>0</v>
          </cell>
          <cell r="I17">
            <v>5461.1134494046273</v>
          </cell>
          <cell r="J17">
            <v>337.2</v>
          </cell>
          <cell r="K17">
            <v>66.591200000000001</v>
          </cell>
          <cell r="L17">
            <v>5864.904649404627</v>
          </cell>
          <cell r="M17">
            <v>0</v>
          </cell>
          <cell r="N17">
            <v>9</v>
          </cell>
          <cell r="O17" t="str">
            <v>Neo-Natal Intensive Care</v>
          </cell>
          <cell r="P17" t="str">
            <v>NEO</v>
          </cell>
          <cell r="Q17">
            <v>0</v>
          </cell>
          <cell r="R17">
            <v>-230.834</v>
          </cell>
          <cell r="S17">
            <v>5634.0706494046271</v>
          </cell>
          <cell r="T17">
            <v>566.70000000000005</v>
          </cell>
          <cell r="U17">
            <v>6200.770649404627</v>
          </cell>
          <cell r="V17">
            <v>0</v>
          </cell>
          <cell r="W17">
            <v>0</v>
          </cell>
          <cell r="X17">
            <v>0</v>
          </cell>
          <cell r="Y17">
            <v>6200.770649404627</v>
          </cell>
          <cell r="Z17">
            <v>1925.107311209136</v>
          </cell>
        </row>
        <row r="18">
          <cell r="A18" t="str">
            <v>BUR</v>
          </cell>
          <cell r="B18">
            <v>0</v>
          </cell>
          <cell r="C18">
            <v>0</v>
          </cell>
          <cell r="D18">
            <v>0</v>
          </cell>
          <cell r="E18">
            <v>0</v>
          </cell>
          <cell r="F18" t="str">
            <v xml:space="preserve"> /////////</v>
          </cell>
          <cell r="G18">
            <v>0</v>
          </cell>
          <cell r="H18">
            <v>0</v>
          </cell>
          <cell r="I18">
            <v>0</v>
          </cell>
          <cell r="J18">
            <v>0</v>
          </cell>
          <cell r="K18">
            <v>0</v>
          </cell>
          <cell r="L18">
            <v>0</v>
          </cell>
          <cell r="M18">
            <v>0</v>
          </cell>
          <cell r="N18">
            <v>10</v>
          </cell>
          <cell r="O18" t="str">
            <v>Burn Care</v>
          </cell>
          <cell r="P18" t="str">
            <v>BUR</v>
          </cell>
          <cell r="Q18">
            <v>0</v>
          </cell>
          <cell r="R18">
            <v>0</v>
          </cell>
          <cell r="S18">
            <v>0</v>
          </cell>
          <cell r="T18">
            <v>0</v>
          </cell>
          <cell r="U18">
            <v>0</v>
          </cell>
          <cell r="V18">
            <v>0</v>
          </cell>
          <cell r="W18">
            <v>0</v>
          </cell>
          <cell r="X18">
            <v>0</v>
          </cell>
          <cell r="Y18">
            <v>0</v>
          </cell>
          <cell r="Z18">
            <v>0</v>
          </cell>
        </row>
        <row r="19">
          <cell r="A19" t="str">
            <v>TRM</v>
          </cell>
          <cell r="B19">
            <v>0</v>
          </cell>
          <cell r="C19">
            <v>0</v>
          </cell>
          <cell r="D19">
            <v>0</v>
          </cell>
          <cell r="E19">
            <v>0</v>
          </cell>
          <cell r="F19" t="str">
            <v xml:space="preserve"> /////////</v>
          </cell>
          <cell r="G19">
            <v>0</v>
          </cell>
          <cell r="H19">
            <v>0</v>
          </cell>
          <cell r="I19">
            <v>0</v>
          </cell>
          <cell r="J19">
            <v>0</v>
          </cell>
          <cell r="K19">
            <v>0</v>
          </cell>
          <cell r="L19">
            <v>0</v>
          </cell>
          <cell r="M19">
            <v>0</v>
          </cell>
          <cell r="N19">
            <v>11</v>
          </cell>
          <cell r="O19" t="str">
            <v>Shock Trauma</v>
          </cell>
          <cell r="P19" t="str">
            <v>TRM</v>
          </cell>
          <cell r="Q19">
            <v>0</v>
          </cell>
          <cell r="R19">
            <v>0</v>
          </cell>
          <cell r="S19">
            <v>0</v>
          </cell>
          <cell r="T19">
            <v>0</v>
          </cell>
          <cell r="U19">
            <v>0</v>
          </cell>
          <cell r="V19">
            <v>0</v>
          </cell>
          <cell r="W19">
            <v>0</v>
          </cell>
          <cell r="X19">
            <v>0</v>
          </cell>
          <cell r="Y19">
            <v>0</v>
          </cell>
          <cell r="Z19">
            <v>0</v>
          </cell>
        </row>
        <row r="20">
          <cell r="A20" t="str">
            <v>ONC</v>
          </cell>
          <cell r="B20">
            <v>0</v>
          </cell>
          <cell r="C20">
            <v>0</v>
          </cell>
          <cell r="D20">
            <v>0</v>
          </cell>
          <cell r="E20">
            <v>0</v>
          </cell>
          <cell r="F20" t="str">
            <v xml:space="preserve"> /////////</v>
          </cell>
          <cell r="G20">
            <v>0</v>
          </cell>
          <cell r="H20">
            <v>0</v>
          </cell>
          <cell r="I20">
            <v>0</v>
          </cell>
          <cell r="J20">
            <v>0</v>
          </cell>
          <cell r="K20">
            <v>0</v>
          </cell>
          <cell r="L20">
            <v>0</v>
          </cell>
          <cell r="M20">
            <v>0</v>
          </cell>
          <cell r="N20">
            <v>12</v>
          </cell>
          <cell r="O20" t="str">
            <v>Oncology</v>
          </cell>
          <cell r="P20" t="str">
            <v>ONC</v>
          </cell>
          <cell r="Q20">
            <v>0</v>
          </cell>
          <cell r="R20">
            <v>0</v>
          </cell>
          <cell r="S20">
            <v>0</v>
          </cell>
          <cell r="T20">
            <v>0</v>
          </cell>
          <cell r="U20">
            <v>0</v>
          </cell>
          <cell r="V20">
            <v>0</v>
          </cell>
          <cell r="W20">
            <v>0</v>
          </cell>
          <cell r="X20">
            <v>0</v>
          </cell>
          <cell r="Y20">
            <v>0</v>
          </cell>
          <cell r="Z20">
            <v>0</v>
          </cell>
        </row>
        <row r="21">
          <cell r="A21" t="str">
            <v>NUR</v>
          </cell>
          <cell r="B21">
            <v>4384</v>
          </cell>
          <cell r="C21">
            <v>1216.09121</v>
          </cell>
          <cell r="D21">
            <v>16.676014187722195</v>
          </cell>
          <cell r="E21">
            <v>370.49954787797304</v>
          </cell>
          <cell r="F21" t="str">
            <v xml:space="preserve"> /////////</v>
          </cell>
          <cell r="G21">
            <v>0</v>
          </cell>
          <cell r="H21">
            <v>0</v>
          </cell>
          <cell r="I21">
            <v>1603.2667720656952</v>
          </cell>
          <cell r="J21">
            <v>28.9</v>
          </cell>
          <cell r="K21">
            <v>0</v>
          </cell>
          <cell r="L21">
            <v>1632.1667720656953</v>
          </cell>
          <cell r="M21">
            <v>0</v>
          </cell>
          <cell r="N21">
            <v>13</v>
          </cell>
          <cell r="O21" t="str">
            <v>Newborn Nursery</v>
          </cell>
          <cell r="P21" t="str">
            <v>NUR</v>
          </cell>
          <cell r="Q21">
            <v>0</v>
          </cell>
          <cell r="R21">
            <v>-64.239999999999995</v>
          </cell>
          <cell r="S21">
            <v>1567.9267720656953</v>
          </cell>
          <cell r="T21">
            <v>157.69999999999999</v>
          </cell>
          <cell r="U21">
            <v>1725.6267720656954</v>
          </cell>
          <cell r="V21">
            <v>0</v>
          </cell>
          <cell r="W21">
            <v>0</v>
          </cell>
          <cell r="X21">
            <v>0</v>
          </cell>
          <cell r="Y21">
            <v>1725.6267720656954</v>
          </cell>
          <cell r="Z21">
            <v>393.61924545294147</v>
          </cell>
        </row>
        <row r="22">
          <cell r="A22" t="str">
            <v>PRE</v>
          </cell>
          <cell r="B22">
            <v>0</v>
          </cell>
          <cell r="C22">
            <v>0</v>
          </cell>
          <cell r="D22">
            <v>0</v>
          </cell>
          <cell r="E22">
            <v>0</v>
          </cell>
          <cell r="F22" t="str">
            <v xml:space="preserve"> /////////</v>
          </cell>
          <cell r="G22">
            <v>0</v>
          </cell>
          <cell r="H22">
            <v>0</v>
          </cell>
          <cell r="I22">
            <v>0</v>
          </cell>
          <cell r="J22">
            <v>0</v>
          </cell>
          <cell r="K22">
            <v>0</v>
          </cell>
          <cell r="L22">
            <v>0</v>
          </cell>
          <cell r="M22">
            <v>0</v>
          </cell>
          <cell r="N22">
            <v>14</v>
          </cell>
          <cell r="O22" t="str">
            <v>Premature Nursery</v>
          </cell>
          <cell r="P22" t="str">
            <v>PRE</v>
          </cell>
          <cell r="Q22">
            <v>0</v>
          </cell>
          <cell r="R22">
            <v>0</v>
          </cell>
          <cell r="S22">
            <v>0</v>
          </cell>
          <cell r="T22">
            <v>0</v>
          </cell>
          <cell r="U22">
            <v>0</v>
          </cell>
          <cell r="V22">
            <v>0</v>
          </cell>
          <cell r="W22">
            <v>0</v>
          </cell>
          <cell r="X22">
            <v>0</v>
          </cell>
          <cell r="Y22">
            <v>0</v>
          </cell>
          <cell r="Z22">
            <v>0</v>
          </cell>
        </row>
        <row r="23">
          <cell r="A23" t="str">
            <v>CHR</v>
          </cell>
          <cell r="B23">
            <v>0</v>
          </cell>
          <cell r="C23">
            <v>0</v>
          </cell>
          <cell r="D23">
            <v>0</v>
          </cell>
          <cell r="E23">
            <v>0</v>
          </cell>
          <cell r="F23" t="str">
            <v xml:space="preserve"> /////////</v>
          </cell>
          <cell r="G23">
            <v>0</v>
          </cell>
          <cell r="H23">
            <v>0</v>
          </cell>
          <cell r="I23">
            <v>0</v>
          </cell>
          <cell r="J23">
            <v>0</v>
          </cell>
          <cell r="K23">
            <v>0</v>
          </cell>
          <cell r="L23">
            <v>0</v>
          </cell>
          <cell r="M23">
            <v>0</v>
          </cell>
          <cell r="N23">
            <v>15</v>
          </cell>
          <cell r="O23" t="str">
            <v>Intermediate Care</v>
          </cell>
          <cell r="P23" t="str">
            <v>ICC</v>
          </cell>
          <cell r="Q23">
            <v>0</v>
          </cell>
          <cell r="R23">
            <v>0</v>
          </cell>
          <cell r="S23">
            <v>0</v>
          </cell>
          <cell r="T23">
            <v>0</v>
          </cell>
          <cell r="U23">
            <v>0</v>
          </cell>
          <cell r="V23">
            <v>0</v>
          </cell>
          <cell r="W23">
            <v>0</v>
          </cell>
          <cell r="X23">
            <v>0</v>
          </cell>
          <cell r="Y23">
            <v>0</v>
          </cell>
          <cell r="Z23">
            <v>0</v>
          </cell>
        </row>
        <row r="24">
          <cell r="A24" t="str">
            <v>EMG</v>
          </cell>
          <cell r="B24">
            <v>486997</v>
          </cell>
          <cell r="C24">
            <v>9472.0940932641788</v>
          </cell>
          <cell r="D24">
            <v>1242.2166772502644</v>
          </cell>
          <cell r="E24">
            <v>3077.2870134523064</v>
          </cell>
          <cell r="F24" t="str">
            <v xml:space="preserve"> /////////</v>
          </cell>
          <cell r="G24">
            <v>0</v>
          </cell>
          <cell r="H24">
            <v>0</v>
          </cell>
          <cell r="I24">
            <v>13791.59778396675</v>
          </cell>
          <cell r="J24">
            <v>1256.7</v>
          </cell>
          <cell r="K24">
            <v>0.24000000000000002</v>
          </cell>
          <cell r="L24">
            <v>15048.537783966751</v>
          </cell>
          <cell r="M24">
            <v>0</v>
          </cell>
          <cell r="N24">
            <v>16</v>
          </cell>
          <cell r="O24" t="str">
            <v>Emergency Services</v>
          </cell>
          <cell r="P24" t="str">
            <v>EMG</v>
          </cell>
          <cell r="Q24">
            <v>0</v>
          </cell>
          <cell r="R24">
            <v>-592.28800000000001</v>
          </cell>
          <cell r="S24">
            <v>14456.24978396675</v>
          </cell>
          <cell r="T24">
            <v>1454.1</v>
          </cell>
          <cell r="U24">
            <v>15910.349783966751</v>
          </cell>
          <cell r="V24">
            <v>0</v>
          </cell>
          <cell r="W24">
            <v>0</v>
          </cell>
          <cell r="X24">
            <v>0</v>
          </cell>
          <cell r="Y24">
            <v>15910.349783966751</v>
          </cell>
          <cell r="Z24">
            <v>32.670324014248031</v>
          </cell>
        </row>
        <row r="25">
          <cell r="A25" t="str">
            <v>CL</v>
          </cell>
          <cell r="B25">
            <v>257863</v>
          </cell>
          <cell r="C25">
            <v>6276.5276017304577</v>
          </cell>
          <cell r="D25">
            <v>822.16894701876913</v>
          </cell>
          <cell r="E25">
            <v>2072.1915038225407</v>
          </cell>
          <cell r="F25" t="str">
            <v xml:space="preserve"> /////////</v>
          </cell>
          <cell r="G25">
            <v>0</v>
          </cell>
          <cell r="H25">
            <v>0</v>
          </cell>
          <cell r="I25">
            <v>9170.8880525717686</v>
          </cell>
          <cell r="J25">
            <v>859.3</v>
          </cell>
          <cell r="K25">
            <v>0.01</v>
          </cell>
          <cell r="L25">
            <v>10030.198052571768</v>
          </cell>
          <cell r="M25">
            <v>0</v>
          </cell>
          <cell r="N25">
            <v>17</v>
          </cell>
          <cell r="O25" t="str">
            <v>Clinical Services</v>
          </cell>
          <cell r="P25" t="str">
            <v>CL</v>
          </cell>
          <cell r="Q25">
            <v>0</v>
          </cell>
          <cell r="R25">
            <v>-394.774</v>
          </cell>
          <cell r="S25">
            <v>9635.4240525717687</v>
          </cell>
          <cell r="T25">
            <v>969.2</v>
          </cell>
          <cell r="U25">
            <v>10604.624052571769</v>
          </cell>
          <cell r="V25">
            <v>0</v>
          </cell>
          <cell r="W25">
            <v>0</v>
          </cell>
          <cell r="X25">
            <v>0</v>
          </cell>
          <cell r="Y25">
            <v>10604.624052571769</v>
          </cell>
          <cell r="Z25">
            <v>41.12503171285438</v>
          </cell>
        </row>
        <row r="26">
          <cell r="A26" t="str">
            <v>PDC</v>
          </cell>
          <cell r="B26">
            <v>1736</v>
          </cell>
          <cell r="C26">
            <v>234.61896250000001</v>
          </cell>
          <cell r="D26">
            <v>14.260386978501545</v>
          </cell>
          <cell r="E26">
            <v>77.552275900601984</v>
          </cell>
          <cell r="F26" t="str">
            <v xml:space="preserve"> /////////</v>
          </cell>
          <cell r="G26">
            <v>0</v>
          </cell>
          <cell r="H26">
            <v>0</v>
          </cell>
          <cell r="I26">
            <v>326.43162537910354</v>
          </cell>
          <cell r="J26">
            <v>18.600000000000001</v>
          </cell>
          <cell r="K26">
            <v>0</v>
          </cell>
          <cell r="L26">
            <v>345.03162537910356</v>
          </cell>
          <cell r="M26">
            <v>0</v>
          </cell>
          <cell r="N26">
            <v>18</v>
          </cell>
          <cell r="O26" t="str">
            <v>Psych. Day &amp; Night Care</v>
          </cell>
          <cell r="P26" t="str">
            <v>PDC</v>
          </cell>
          <cell r="Q26">
            <v>0</v>
          </cell>
          <cell r="R26">
            <v>-13.58</v>
          </cell>
          <cell r="S26">
            <v>331.45162537910358</v>
          </cell>
          <cell r="T26">
            <v>33.299999999999997</v>
          </cell>
          <cell r="U26">
            <v>364.75162537910359</v>
          </cell>
          <cell r="V26">
            <v>0</v>
          </cell>
          <cell r="W26">
            <v>0</v>
          </cell>
          <cell r="X26">
            <v>0</v>
          </cell>
          <cell r="Y26">
            <v>364.75162537910359</v>
          </cell>
          <cell r="Z26">
            <v>210.11038328289376</v>
          </cell>
        </row>
        <row r="27">
          <cell r="A27" t="str">
            <v>SDS</v>
          </cell>
          <cell r="B27">
            <v>5523</v>
          </cell>
          <cell r="C27">
            <v>1868.32448</v>
          </cell>
          <cell r="D27">
            <v>214.0682834360467</v>
          </cell>
          <cell r="E27">
            <v>575.57034416671445</v>
          </cell>
          <cell r="F27" t="str">
            <v xml:space="preserve"> /////////</v>
          </cell>
          <cell r="G27">
            <v>0</v>
          </cell>
          <cell r="H27">
            <v>0</v>
          </cell>
          <cell r="I27">
            <v>2657.9631076027608</v>
          </cell>
          <cell r="J27">
            <v>176.6</v>
          </cell>
          <cell r="K27">
            <v>0</v>
          </cell>
          <cell r="L27">
            <v>2834.5631076027607</v>
          </cell>
          <cell r="M27">
            <v>0</v>
          </cell>
          <cell r="N27">
            <v>19</v>
          </cell>
          <cell r="O27" t="str">
            <v>Same Day Surgery</v>
          </cell>
          <cell r="P27" t="str">
            <v>SDS</v>
          </cell>
          <cell r="Q27">
            <v>0</v>
          </cell>
          <cell r="R27">
            <v>-111.56399999999999</v>
          </cell>
          <cell r="S27">
            <v>2722.9991076027609</v>
          </cell>
          <cell r="T27">
            <v>273.89999999999998</v>
          </cell>
          <cell r="U27">
            <v>2996.899107602761</v>
          </cell>
          <cell r="V27">
            <v>0</v>
          </cell>
          <cell r="W27">
            <v>0</v>
          </cell>
          <cell r="X27">
            <v>0</v>
          </cell>
          <cell r="Y27">
            <v>2996.899107602761</v>
          </cell>
          <cell r="Z27">
            <v>542.62160195595891</v>
          </cell>
        </row>
        <row r="28">
          <cell r="A28" t="str">
            <v>DEL</v>
          </cell>
          <cell r="B28">
            <v>97296</v>
          </cell>
          <cell r="C28">
            <v>4211.2879685443313</v>
          </cell>
          <cell r="D28">
            <v>579.16378101559064</v>
          </cell>
          <cell r="E28">
            <v>1408.2553519949056</v>
          </cell>
          <cell r="F28" t="str">
            <v xml:space="preserve"> /////////</v>
          </cell>
          <cell r="G28">
            <v>0</v>
          </cell>
          <cell r="H28">
            <v>0</v>
          </cell>
          <cell r="I28">
            <v>6198.7071015548281</v>
          </cell>
          <cell r="J28">
            <v>616.29999999999995</v>
          </cell>
          <cell r="K28">
            <v>0.06</v>
          </cell>
          <cell r="L28">
            <v>6815.0671015548287</v>
          </cell>
          <cell r="M28">
            <v>0</v>
          </cell>
          <cell r="N28">
            <v>20</v>
          </cell>
          <cell r="O28" t="str">
            <v>Labor &amp; Delivery Services</v>
          </cell>
          <cell r="P28" t="str">
            <v>DEL</v>
          </cell>
          <cell r="Q28">
            <v>0</v>
          </cell>
          <cell r="R28">
            <v>-268.23099999999999</v>
          </cell>
          <cell r="S28">
            <v>6546.8361015548289</v>
          </cell>
          <cell r="T28">
            <v>658.5</v>
          </cell>
          <cell r="U28">
            <v>7205.3361015548289</v>
          </cell>
          <cell r="V28">
            <v>0</v>
          </cell>
          <cell r="W28">
            <v>0</v>
          </cell>
          <cell r="X28">
            <v>0</v>
          </cell>
          <cell r="Y28">
            <v>7205.3361015548289</v>
          </cell>
          <cell r="Z28">
            <v>74.05583067705588</v>
          </cell>
        </row>
        <row r="29">
          <cell r="A29" t="str">
            <v>OR</v>
          </cell>
          <cell r="B29">
            <v>1190372</v>
          </cell>
          <cell r="C29">
            <v>15891.246628009467</v>
          </cell>
          <cell r="D29">
            <v>3272.2986088437638</v>
          </cell>
          <cell r="E29">
            <v>5754.2755295842599</v>
          </cell>
          <cell r="F29" t="str">
            <v xml:space="preserve"> /////////</v>
          </cell>
          <cell r="G29">
            <v>389.00670070521306</v>
          </cell>
          <cell r="H29">
            <v>0</v>
          </cell>
          <cell r="I29">
            <v>25306.827467142706</v>
          </cell>
          <cell r="J29">
            <v>3485.2</v>
          </cell>
          <cell r="K29">
            <v>1418.5443459999999</v>
          </cell>
          <cell r="L29">
            <v>30210.571813142706</v>
          </cell>
          <cell r="M29">
            <v>0</v>
          </cell>
          <cell r="N29">
            <v>21</v>
          </cell>
          <cell r="O29" t="str">
            <v>Operating Room</v>
          </cell>
          <cell r="P29" t="str">
            <v>OR</v>
          </cell>
          <cell r="Q29">
            <v>0</v>
          </cell>
          <cell r="R29">
            <v>-1189.0440000000001</v>
          </cell>
          <cell r="S29">
            <v>29021.527813142704</v>
          </cell>
          <cell r="T29">
            <v>2919.2</v>
          </cell>
          <cell r="U29">
            <v>31940.727813142705</v>
          </cell>
          <cell r="V29">
            <v>0</v>
          </cell>
          <cell r="W29">
            <v>0</v>
          </cell>
          <cell r="X29">
            <v>0</v>
          </cell>
          <cell r="Y29">
            <v>31940.727813142705</v>
          </cell>
          <cell r="Z29">
            <v>26.832559748669077</v>
          </cell>
        </row>
        <row r="30">
          <cell r="A30" t="str">
            <v>ORC</v>
          </cell>
          <cell r="B30">
            <v>4194</v>
          </cell>
          <cell r="C30">
            <v>11.43825</v>
          </cell>
          <cell r="D30">
            <v>2.5538971847254448</v>
          </cell>
          <cell r="E30">
            <v>4.8335195059979874</v>
          </cell>
          <cell r="F30" t="str">
            <v xml:space="preserve"> /////////</v>
          </cell>
          <cell r="G30">
            <v>0</v>
          </cell>
          <cell r="H30">
            <v>0</v>
          </cell>
          <cell r="I30">
            <v>18.82566669072343</v>
          </cell>
          <cell r="J30">
            <v>2.9</v>
          </cell>
          <cell r="K30">
            <v>0</v>
          </cell>
          <cell r="L30">
            <v>21.725666690723429</v>
          </cell>
          <cell r="M30">
            <v>0</v>
          </cell>
          <cell r="N30">
            <v>22</v>
          </cell>
          <cell r="O30" t="str">
            <v>Operating Room Clinic</v>
          </cell>
          <cell r="P30" t="str">
            <v>ORC</v>
          </cell>
          <cell r="Q30">
            <v>0</v>
          </cell>
          <cell r="R30">
            <v>-0.85499999999999998</v>
          </cell>
          <cell r="S30">
            <v>20.870666690723429</v>
          </cell>
          <cell r="T30">
            <v>2.1</v>
          </cell>
          <cell r="U30">
            <v>22.97066669072343</v>
          </cell>
          <cell r="V30">
            <v>0</v>
          </cell>
          <cell r="W30">
            <v>0</v>
          </cell>
          <cell r="X30">
            <v>0</v>
          </cell>
          <cell r="Y30">
            <v>22.97066669072343</v>
          </cell>
          <cell r="Z30">
            <v>5.4770306844834113</v>
          </cell>
        </row>
        <row r="31">
          <cell r="A31" t="str">
            <v>ANS</v>
          </cell>
          <cell r="B31">
            <v>1142348</v>
          </cell>
          <cell r="C31">
            <v>1283.6281209672156</v>
          </cell>
          <cell r="D31">
            <v>93.132725593592113</v>
          </cell>
          <cell r="E31">
            <v>451.5306629353687</v>
          </cell>
          <cell r="F31" t="str">
            <v xml:space="preserve"> /////////</v>
          </cell>
          <cell r="G31">
            <v>0</v>
          </cell>
          <cell r="H31">
            <v>0</v>
          </cell>
          <cell r="I31">
            <v>1828.2915094961763</v>
          </cell>
          <cell r="J31">
            <v>76</v>
          </cell>
          <cell r="K31">
            <v>0</v>
          </cell>
          <cell r="L31">
            <v>1904.2915094961763</v>
          </cell>
          <cell r="M31">
            <v>0</v>
          </cell>
          <cell r="N31">
            <v>23</v>
          </cell>
          <cell r="O31" t="str">
            <v>Anesthesiology</v>
          </cell>
          <cell r="P31" t="str">
            <v>ANS</v>
          </cell>
          <cell r="Q31">
            <v>0</v>
          </cell>
          <cell r="R31">
            <v>-74.95</v>
          </cell>
          <cell r="S31">
            <v>1829.3415094961763</v>
          </cell>
          <cell r="T31">
            <v>184</v>
          </cell>
          <cell r="U31">
            <v>2013.3415094961763</v>
          </cell>
          <cell r="V31">
            <v>0</v>
          </cell>
          <cell r="W31">
            <v>0</v>
          </cell>
          <cell r="X31">
            <v>0</v>
          </cell>
          <cell r="Y31">
            <v>2013.3415094961763</v>
          </cell>
          <cell r="Z31">
            <v>1.7624589962920023</v>
          </cell>
        </row>
        <row r="32">
          <cell r="A32" t="str">
            <v>LAB</v>
          </cell>
          <cell r="B32">
            <v>11691696</v>
          </cell>
          <cell r="C32">
            <v>10543.677055394794</v>
          </cell>
          <cell r="D32">
            <v>1394.7923830741233</v>
          </cell>
          <cell r="E32">
            <v>3733.8139409373548</v>
          </cell>
          <cell r="F32" t="str">
            <v xml:space="preserve"> /////////</v>
          </cell>
          <cell r="G32">
            <v>0</v>
          </cell>
          <cell r="H32">
            <v>0</v>
          </cell>
          <cell r="I32">
            <v>15672.283379406272</v>
          </cell>
          <cell r="J32">
            <v>1113.5999999999999</v>
          </cell>
          <cell r="K32">
            <v>197.38654700000001</v>
          </cell>
          <cell r="L32">
            <v>16983.269926406268</v>
          </cell>
          <cell r="M32">
            <v>0</v>
          </cell>
          <cell r="N32">
            <v>24</v>
          </cell>
          <cell r="O32" t="str">
            <v>Laboratory Services</v>
          </cell>
          <cell r="P32" t="str">
            <v>LAB</v>
          </cell>
          <cell r="Q32">
            <v>0</v>
          </cell>
          <cell r="R32">
            <v>-668.43700000000001</v>
          </cell>
          <cell r="S32">
            <v>16314.832926406269</v>
          </cell>
          <cell r="T32">
            <v>1641.1</v>
          </cell>
          <cell r="U32">
            <v>17955.932926406269</v>
          </cell>
          <cell r="V32">
            <v>0</v>
          </cell>
          <cell r="W32">
            <v>0</v>
          </cell>
          <cell r="X32">
            <v>0</v>
          </cell>
          <cell r="Y32">
            <v>17955.932926406269</v>
          </cell>
          <cell r="Z32">
            <v>1.5357851355702601</v>
          </cell>
        </row>
        <row r="33">
          <cell r="A33" t="str">
            <v>EKG</v>
          </cell>
          <cell r="B33">
            <v>752547</v>
          </cell>
          <cell r="C33">
            <v>989.82997607410675</v>
          </cell>
          <cell r="D33">
            <v>301.20026624583488</v>
          </cell>
          <cell r="E33">
            <v>363.7701946117291</v>
          </cell>
          <cell r="F33" t="str">
            <v xml:space="preserve"> /////////</v>
          </cell>
          <cell r="G33">
            <v>0.70195985556695129</v>
          </cell>
          <cell r="H33">
            <v>0</v>
          </cell>
          <cell r="I33">
            <v>1655.5023967872376</v>
          </cell>
          <cell r="J33">
            <v>344</v>
          </cell>
          <cell r="K33">
            <v>0</v>
          </cell>
          <cell r="L33">
            <v>1999.5023967872376</v>
          </cell>
          <cell r="M33">
            <v>0</v>
          </cell>
          <cell r="N33">
            <v>25</v>
          </cell>
          <cell r="O33" t="str">
            <v>Electrocardiography</v>
          </cell>
          <cell r="P33" t="str">
            <v>EKG</v>
          </cell>
          <cell r="Q33">
            <v>0</v>
          </cell>
          <cell r="R33">
            <v>-78.697000000000003</v>
          </cell>
          <cell r="S33">
            <v>1920.8053967872374</v>
          </cell>
          <cell r="T33">
            <v>193.2</v>
          </cell>
          <cell r="U33">
            <v>2114.0053967872373</v>
          </cell>
          <cell r="V33">
            <v>0</v>
          </cell>
          <cell r="W33">
            <v>0</v>
          </cell>
          <cell r="X33">
            <v>0</v>
          </cell>
          <cell r="Y33">
            <v>2114.0053967872373</v>
          </cell>
          <cell r="Z33">
            <v>2.8091340431723699</v>
          </cell>
        </row>
        <row r="34">
          <cell r="A34" t="str">
            <v>IRC</v>
          </cell>
          <cell r="B34">
            <v>130721</v>
          </cell>
          <cell r="C34">
            <v>5618.5887744248394</v>
          </cell>
          <cell r="D34">
            <v>1209.036140238318</v>
          </cell>
          <cell r="E34">
            <v>1977.9599831598819</v>
          </cell>
          <cell r="F34" t="str">
            <v xml:space="preserve"> /////////</v>
          </cell>
          <cell r="G34">
            <v>5.7069947415211528</v>
          </cell>
          <cell r="H34">
            <v>0</v>
          </cell>
          <cell r="I34">
            <v>8811.291892564559</v>
          </cell>
          <cell r="J34">
            <v>1342.7</v>
          </cell>
          <cell r="K34">
            <v>522.31406000000004</v>
          </cell>
          <cell r="L34">
            <v>10676.30595256456</v>
          </cell>
          <cell r="M34">
            <v>0</v>
          </cell>
          <cell r="N34">
            <v>26</v>
          </cell>
          <cell r="O34" t="str">
            <v>Invasive Radiology/Cardiovascular</v>
          </cell>
          <cell r="P34" t="str">
            <v>IRC</v>
          </cell>
          <cell r="Q34">
            <v>0</v>
          </cell>
          <cell r="R34">
            <v>-420.20400000000001</v>
          </cell>
          <cell r="S34">
            <v>10256.101952564561</v>
          </cell>
          <cell r="T34">
            <v>1031.5999999999999</v>
          </cell>
          <cell r="U34">
            <v>11287.701952564561</v>
          </cell>
          <cell r="V34">
            <v>0</v>
          </cell>
          <cell r="W34">
            <v>0</v>
          </cell>
          <cell r="X34">
            <v>0</v>
          </cell>
          <cell r="Y34">
            <v>11287.701952564561</v>
          </cell>
          <cell r="Z34">
            <v>86.34956856637082</v>
          </cell>
        </row>
        <row r="35">
          <cell r="A35" t="str">
            <v>RAD</v>
          </cell>
          <cell r="B35">
            <v>389100</v>
          </cell>
          <cell r="C35">
            <v>4565.8630791335709</v>
          </cell>
          <cell r="D35">
            <v>997.72531576129109</v>
          </cell>
          <cell r="E35">
            <v>1760.8725485749678</v>
          </cell>
          <cell r="F35" t="str">
            <v xml:space="preserve"> /////////</v>
          </cell>
          <cell r="G35">
            <v>0</v>
          </cell>
          <cell r="H35">
            <v>0</v>
          </cell>
          <cell r="I35">
            <v>7324.4609434698305</v>
          </cell>
          <cell r="J35">
            <v>1074</v>
          </cell>
          <cell r="K35">
            <v>658.78573400000016</v>
          </cell>
          <cell r="L35">
            <v>9057.2466774698314</v>
          </cell>
          <cell r="M35">
            <v>0</v>
          </cell>
          <cell r="N35">
            <v>27</v>
          </cell>
          <cell r="O35" t="str">
            <v>Radiology-Diagnostic</v>
          </cell>
          <cell r="P35" t="str">
            <v>RAD</v>
          </cell>
          <cell r="Q35">
            <v>0</v>
          </cell>
          <cell r="R35">
            <v>-356.48</v>
          </cell>
          <cell r="S35">
            <v>8700.7666774698318</v>
          </cell>
          <cell r="T35">
            <v>875.2</v>
          </cell>
          <cell r="U35">
            <v>9575.9666774698326</v>
          </cell>
          <cell r="V35">
            <v>0</v>
          </cell>
          <cell r="W35">
            <v>0</v>
          </cell>
          <cell r="X35">
            <v>0</v>
          </cell>
          <cell r="Y35">
            <v>9575.9666774698326</v>
          </cell>
          <cell r="Z35">
            <v>24.610554298303349</v>
          </cell>
        </row>
        <row r="36">
          <cell r="A36" t="str">
            <v>CAT</v>
          </cell>
          <cell r="B36">
            <v>583451</v>
          </cell>
          <cell r="C36">
            <v>1626.2420468019409</v>
          </cell>
          <cell r="D36">
            <v>90.81438948918597</v>
          </cell>
          <cell r="E36">
            <v>618.0990090960729</v>
          </cell>
          <cell r="F36" t="str">
            <v xml:space="preserve"> /////////</v>
          </cell>
          <cell r="G36">
            <v>0</v>
          </cell>
          <cell r="H36">
            <v>0</v>
          </cell>
          <cell r="I36">
            <v>2335.1554453871995</v>
          </cell>
          <cell r="J36">
            <v>43.2</v>
          </cell>
          <cell r="K36">
            <v>19.225999999999999</v>
          </cell>
          <cell r="L36">
            <v>2397.5814453871994</v>
          </cell>
          <cell r="M36">
            <v>0</v>
          </cell>
          <cell r="N36">
            <v>28</v>
          </cell>
          <cell r="O36" t="str">
            <v>CT Scanner</v>
          </cell>
          <cell r="P36" t="str">
            <v>CAT</v>
          </cell>
          <cell r="Q36">
            <v>0</v>
          </cell>
          <cell r="R36">
            <v>-94.364999999999995</v>
          </cell>
          <cell r="S36">
            <v>2303.2164453871997</v>
          </cell>
          <cell r="T36">
            <v>231.7</v>
          </cell>
          <cell r="U36">
            <v>2534.9164453871995</v>
          </cell>
          <cell r="V36">
            <v>0</v>
          </cell>
          <cell r="W36">
            <v>0</v>
          </cell>
          <cell r="X36">
            <v>0</v>
          </cell>
          <cell r="Y36">
            <v>2534.9164453871995</v>
          </cell>
          <cell r="Z36">
            <v>4.3446946622547555</v>
          </cell>
        </row>
        <row r="37">
          <cell r="A37" t="str">
            <v>RAT</v>
          </cell>
          <cell r="B37">
            <v>226184</v>
          </cell>
          <cell r="C37">
            <v>3686.3</v>
          </cell>
          <cell r="D37">
            <v>343.66845530824463</v>
          </cell>
          <cell r="E37">
            <v>1542.353398332504</v>
          </cell>
          <cell r="F37" t="str">
            <v xml:space="preserve"> /////////</v>
          </cell>
          <cell r="G37">
            <v>0</v>
          </cell>
          <cell r="H37">
            <v>0</v>
          </cell>
          <cell r="I37">
            <v>5572.3218536407485</v>
          </cell>
          <cell r="J37">
            <v>34.4</v>
          </cell>
          <cell r="K37">
            <v>0</v>
          </cell>
          <cell r="L37">
            <v>5606.7218536407481</v>
          </cell>
          <cell r="M37">
            <v>0</v>
          </cell>
          <cell r="N37">
            <v>29</v>
          </cell>
          <cell r="O37" t="str">
            <v>Radiology-Therapeutic</v>
          </cell>
          <cell r="P37" t="str">
            <v>RAT</v>
          </cell>
          <cell r="Q37">
            <v>0</v>
          </cell>
          <cell r="R37">
            <v>-220.672</v>
          </cell>
          <cell r="S37">
            <v>5386.0498536407486</v>
          </cell>
          <cell r="T37">
            <v>541.79999999999995</v>
          </cell>
          <cell r="U37">
            <v>5927.8498536407487</v>
          </cell>
          <cell r="V37">
            <v>0</v>
          </cell>
          <cell r="W37">
            <v>0</v>
          </cell>
          <cell r="X37">
            <v>0</v>
          </cell>
          <cell r="Y37">
            <v>5927.8498536407487</v>
          </cell>
          <cell r="Z37">
            <v>26.20808657394311</v>
          </cell>
        </row>
        <row r="38">
          <cell r="A38" t="str">
            <v>NUC</v>
          </cell>
          <cell r="B38">
            <v>181014</v>
          </cell>
          <cell r="C38">
            <v>2145.9086124702253</v>
          </cell>
          <cell r="D38">
            <v>804.33673879542664</v>
          </cell>
          <cell r="E38">
            <v>890.9790804922294</v>
          </cell>
          <cell r="F38" t="str">
            <v xml:space="preserve"> /////////</v>
          </cell>
          <cell r="G38">
            <v>0</v>
          </cell>
          <cell r="H38">
            <v>0</v>
          </cell>
          <cell r="I38">
            <v>3841.2244317578816</v>
          </cell>
          <cell r="J38">
            <v>763.6</v>
          </cell>
          <cell r="K38">
            <v>324.43219999999997</v>
          </cell>
          <cell r="L38">
            <v>4929.2566317578821</v>
          </cell>
          <cell r="M38">
            <v>0</v>
          </cell>
          <cell r="N38">
            <v>30</v>
          </cell>
          <cell r="O38" t="str">
            <v>Nuclear Medicine</v>
          </cell>
          <cell r="P38" t="str">
            <v>NUC</v>
          </cell>
          <cell r="Q38">
            <v>0</v>
          </cell>
          <cell r="R38">
            <v>-194.00800000000001</v>
          </cell>
          <cell r="S38">
            <v>4735.2486317578823</v>
          </cell>
          <cell r="T38">
            <v>476.3</v>
          </cell>
          <cell r="U38">
            <v>5211.5486317578825</v>
          </cell>
          <cell r="V38">
            <v>0</v>
          </cell>
          <cell r="W38">
            <v>0</v>
          </cell>
          <cell r="X38">
            <v>0</v>
          </cell>
          <cell r="Y38">
            <v>5211.5486317578825</v>
          </cell>
          <cell r="Z38">
            <v>28.790859445998006</v>
          </cell>
        </row>
        <row r="39">
          <cell r="A39" t="str">
            <v>RES</v>
          </cell>
          <cell r="B39">
            <v>3110049</v>
          </cell>
          <cell r="C39">
            <v>2967.3818536038821</v>
          </cell>
          <cell r="D39">
            <v>114.05317309133237</v>
          </cell>
          <cell r="E39">
            <v>920.78052567927625</v>
          </cell>
          <cell r="F39" t="str">
            <v xml:space="preserve"> /////////</v>
          </cell>
          <cell r="G39">
            <v>0</v>
          </cell>
          <cell r="H39">
            <v>0</v>
          </cell>
          <cell r="I39">
            <v>4002.2155523744905</v>
          </cell>
          <cell r="J39">
            <v>110.7</v>
          </cell>
          <cell r="K39">
            <v>0</v>
          </cell>
          <cell r="L39">
            <v>4112.9155523744903</v>
          </cell>
          <cell r="M39">
            <v>0</v>
          </cell>
          <cell r="N39">
            <v>31</v>
          </cell>
          <cell r="O39" t="str">
            <v>Respiratory Therapy</v>
          </cell>
          <cell r="P39" t="str">
            <v>RES</v>
          </cell>
          <cell r="Q39">
            <v>0</v>
          </cell>
          <cell r="R39">
            <v>-161.87799999999999</v>
          </cell>
          <cell r="S39">
            <v>3951.0375523744901</v>
          </cell>
          <cell r="T39">
            <v>397.4</v>
          </cell>
          <cell r="U39">
            <v>4348.4375523744902</v>
          </cell>
          <cell r="V39">
            <v>0</v>
          </cell>
          <cell r="W39">
            <v>0</v>
          </cell>
          <cell r="X39">
            <v>0</v>
          </cell>
          <cell r="Y39">
            <v>4348.4375523744902</v>
          </cell>
          <cell r="Z39">
            <v>1.3981894022809576</v>
          </cell>
        </row>
        <row r="40">
          <cell r="A40" t="str">
            <v>PUL</v>
          </cell>
          <cell r="B40">
            <v>98026</v>
          </cell>
          <cell r="C40">
            <v>178.44825020291134</v>
          </cell>
          <cell r="D40">
            <v>52.275328692645409</v>
          </cell>
          <cell r="E40">
            <v>74.008925345313997</v>
          </cell>
          <cell r="F40" t="str">
            <v xml:space="preserve"> /////////</v>
          </cell>
          <cell r="G40">
            <v>0</v>
          </cell>
          <cell r="H40">
            <v>0</v>
          </cell>
          <cell r="I40">
            <v>304.73250424087075</v>
          </cell>
          <cell r="J40">
            <v>55.7</v>
          </cell>
          <cell r="K40">
            <v>0</v>
          </cell>
          <cell r="L40">
            <v>360.43250424087074</v>
          </cell>
          <cell r="M40">
            <v>0</v>
          </cell>
          <cell r="N40">
            <v>32</v>
          </cell>
          <cell r="O40" t="str">
            <v>Pulmonary Function Testing</v>
          </cell>
          <cell r="P40" t="str">
            <v>PUL</v>
          </cell>
          <cell r="Q40">
            <v>0</v>
          </cell>
          <cell r="R40">
            <v>-14.186</v>
          </cell>
          <cell r="S40">
            <v>346.24650424087076</v>
          </cell>
          <cell r="T40">
            <v>34.799999999999997</v>
          </cell>
          <cell r="U40">
            <v>381.04650424087077</v>
          </cell>
          <cell r="V40">
            <v>0</v>
          </cell>
          <cell r="W40">
            <v>0</v>
          </cell>
          <cell r="X40">
            <v>0</v>
          </cell>
          <cell r="Y40">
            <v>381.04650424087077</v>
          </cell>
          <cell r="Z40">
            <v>3.8871983375927894</v>
          </cell>
        </row>
        <row r="41">
          <cell r="A41" t="str">
            <v>EEG</v>
          </cell>
          <cell r="B41">
            <v>110342</v>
          </cell>
          <cell r="C41">
            <v>444.25234473753869</v>
          </cell>
          <cell r="D41">
            <v>211.49230819620132</v>
          </cell>
          <cell r="E41">
            <v>189.60418977308797</v>
          </cell>
          <cell r="F41" t="str">
            <v xml:space="preserve"> /////////</v>
          </cell>
          <cell r="G41">
            <v>0</v>
          </cell>
          <cell r="H41">
            <v>0</v>
          </cell>
          <cell r="I41">
            <v>845.34884270682801</v>
          </cell>
          <cell r="J41">
            <v>238.1</v>
          </cell>
          <cell r="K41">
            <v>0</v>
          </cell>
          <cell r="L41">
            <v>1083.4488427068279</v>
          </cell>
          <cell r="M41">
            <v>0</v>
          </cell>
          <cell r="N41">
            <v>33</v>
          </cell>
          <cell r="O41" t="str">
            <v>Electroencephalography</v>
          </cell>
          <cell r="P41" t="str">
            <v>EEG</v>
          </cell>
          <cell r="Q41">
            <v>0</v>
          </cell>
          <cell r="R41">
            <v>-42.643000000000001</v>
          </cell>
          <cell r="S41">
            <v>1040.8058427068279</v>
          </cell>
          <cell r="T41">
            <v>104.7</v>
          </cell>
          <cell r="U41">
            <v>1145.5058427068279</v>
          </cell>
          <cell r="V41">
            <v>0</v>
          </cell>
          <cell r="W41">
            <v>0</v>
          </cell>
          <cell r="X41">
            <v>0</v>
          </cell>
          <cell r="Y41">
            <v>1145.5058427068279</v>
          </cell>
          <cell r="Z41">
            <v>10.381412723231662</v>
          </cell>
        </row>
        <row r="42">
          <cell r="A42" t="str">
            <v>PTH</v>
          </cell>
          <cell r="B42">
            <v>347704</v>
          </cell>
          <cell r="C42">
            <v>1387.9268313365683</v>
          </cell>
          <cell r="D42">
            <v>204.78326245041714</v>
          </cell>
          <cell r="E42">
            <v>459.40068669380344</v>
          </cell>
          <cell r="F42" t="str">
            <v xml:space="preserve"> /////////</v>
          </cell>
          <cell r="G42">
            <v>0</v>
          </cell>
          <cell r="H42">
            <v>0</v>
          </cell>
          <cell r="I42">
            <v>2052.1107804807889</v>
          </cell>
          <cell r="J42">
            <v>229.9</v>
          </cell>
          <cell r="K42">
            <v>0</v>
          </cell>
          <cell r="L42">
            <v>2282.010780480789</v>
          </cell>
          <cell r="M42">
            <v>0</v>
          </cell>
          <cell r="N42">
            <v>34</v>
          </cell>
          <cell r="O42" t="str">
            <v>Physical Therapy</v>
          </cell>
          <cell r="P42" t="str">
            <v>PTH</v>
          </cell>
          <cell r="Q42">
            <v>0</v>
          </cell>
          <cell r="R42">
            <v>-89.816999999999993</v>
          </cell>
          <cell r="S42">
            <v>2192.193780480789</v>
          </cell>
          <cell r="T42">
            <v>220.5</v>
          </cell>
          <cell r="U42">
            <v>2412.693780480789</v>
          </cell>
          <cell r="V42">
            <v>0</v>
          </cell>
          <cell r="W42">
            <v>0</v>
          </cell>
          <cell r="X42">
            <v>0</v>
          </cell>
          <cell r="Y42">
            <v>2412.693780480789</v>
          </cell>
          <cell r="Z42">
            <v>6.9389301833766339</v>
          </cell>
        </row>
        <row r="43">
          <cell r="A43" t="str">
            <v>OTH</v>
          </cell>
          <cell r="B43">
            <v>317989</v>
          </cell>
          <cell r="C43">
            <v>1348.4180368019411</v>
          </cell>
          <cell r="D43">
            <v>17.955823142989935</v>
          </cell>
          <cell r="E43">
            <v>413.83202996046526</v>
          </cell>
          <cell r="F43" t="str">
            <v xml:space="preserve"> /////////</v>
          </cell>
          <cell r="G43">
            <v>0</v>
          </cell>
          <cell r="H43">
            <v>0</v>
          </cell>
          <cell r="I43">
            <v>1780.2058899053961</v>
          </cell>
          <cell r="J43">
            <v>29.2</v>
          </cell>
          <cell r="K43">
            <v>0</v>
          </cell>
          <cell r="L43">
            <v>1809.4058899053962</v>
          </cell>
          <cell r="M43">
            <v>0</v>
          </cell>
          <cell r="N43">
            <v>35</v>
          </cell>
          <cell r="O43" t="str">
            <v>Occupational Therapy</v>
          </cell>
          <cell r="P43" t="str">
            <v>OTH</v>
          </cell>
          <cell r="Q43">
            <v>0</v>
          </cell>
          <cell r="R43">
            <v>-71.215999999999994</v>
          </cell>
          <cell r="S43">
            <v>1738.1898899053963</v>
          </cell>
          <cell r="T43">
            <v>174.8</v>
          </cell>
          <cell r="U43">
            <v>1912.9898899053962</v>
          </cell>
          <cell r="V43">
            <v>0</v>
          </cell>
          <cell r="W43">
            <v>0</v>
          </cell>
          <cell r="X43">
            <v>0</v>
          </cell>
          <cell r="Y43">
            <v>1912.9898899053962</v>
          </cell>
          <cell r="Z43">
            <v>6.0158995748450304</v>
          </cell>
        </row>
        <row r="44">
          <cell r="A44" t="str">
            <v>STH</v>
          </cell>
          <cell r="B44">
            <v>35670</v>
          </cell>
          <cell r="C44">
            <v>166.16693999999998</v>
          </cell>
          <cell r="D44">
            <v>4.55791767411612</v>
          </cell>
          <cell r="E44">
            <v>54.992562479579369</v>
          </cell>
          <cell r="F44" t="str">
            <v xml:space="preserve"> /////////</v>
          </cell>
          <cell r="G44">
            <v>0</v>
          </cell>
          <cell r="H44">
            <v>0</v>
          </cell>
          <cell r="I44">
            <v>225.71742015369546</v>
          </cell>
          <cell r="J44">
            <v>6.6</v>
          </cell>
          <cell r="K44">
            <v>0</v>
          </cell>
          <cell r="L44">
            <v>232.31742015369545</v>
          </cell>
          <cell r="M44">
            <v>0</v>
          </cell>
          <cell r="N44">
            <v>36</v>
          </cell>
          <cell r="O44" t="str">
            <v>Speech Language Pathology</v>
          </cell>
          <cell r="P44" t="str">
            <v>STH</v>
          </cell>
          <cell r="Q44">
            <v>0</v>
          </cell>
          <cell r="R44">
            <v>-9.1440000000000001</v>
          </cell>
          <cell r="S44">
            <v>223.17342015369545</v>
          </cell>
          <cell r="T44">
            <v>22.4</v>
          </cell>
          <cell r="U44">
            <v>245.57342015369545</v>
          </cell>
          <cell r="V44">
            <v>0</v>
          </cell>
          <cell r="W44">
            <v>0</v>
          </cell>
          <cell r="X44">
            <v>0</v>
          </cell>
          <cell r="Y44">
            <v>245.57342015369545</v>
          </cell>
          <cell r="Z44">
            <v>6.8845926592008819</v>
          </cell>
        </row>
        <row r="45">
          <cell r="A45" t="str">
            <v>REC</v>
          </cell>
          <cell r="B45">
            <v>0</v>
          </cell>
          <cell r="C45">
            <v>0</v>
          </cell>
          <cell r="D45">
            <v>0</v>
          </cell>
          <cell r="E45">
            <v>0</v>
          </cell>
          <cell r="F45" t="str">
            <v xml:space="preserve"> /////////</v>
          </cell>
          <cell r="G45">
            <v>0</v>
          </cell>
          <cell r="H45">
            <v>0</v>
          </cell>
          <cell r="I45">
            <v>0</v>
          </cell>
          <cell r="J45">
            <v>0</v>
          </cell>
          <cell r="K45">
            <v>0</v>
          </cell>
          <cell r="L45">
            <v>0</v>
          </cell>
          <cell r="M45">
            <v>0</v>
          </cell>
          <cell r="N45">
            <v>37</v>
          </cell>
          <cell r="O45" t="str">
            <v>Recreational Therapy</v>
          </cell>
          <cell r="P45" t="str">
            <v>REC</v>
          </cell>
          <cell r="Q45">
            <v>0</v>
          </cell>
          <cell r="R45">
            <v>0</v>
          </cell>
          <cell r="S45">
            <v>0</v>
          </cell>
          <cell r="T45">
            <v>0</v>
          </cell>
          <cell r="U45">
            <v>0</v>
          </cell>
          <cell r="V45">
            <v>0</v>
          </cell>
          <cell r="W45">
            <v>0</v>
          </cell>
          <cell r="X45">
            <v>0</v>
          </cell>
          <cell r="Y45">
            <v>0</v>
          </cell>
          <cell r="Z45">
            <v>0</v>
          </cell>
        </row>
        <row r="46">
          <cell r="A46" t="str">
            <v>AUD</v>
          </cell>
          <cell r="B46">
            <v>8456</v>
          </cell>
          <cell r="C46">
            <v>100.5</v>
          </cell>
          <cell r="D46">
            <v>9.3694706775028038</v>
          </cell>
          <cell r="E46">
            <v>30.888403159085748</v>
          </cell>
          <cell r="F46" t="str">
            <v xml:space="preserve"> /////////</v>
          </cell>
          <cell r="G46">
            <v>0</v>
          </cell>
          <cell r="H46">
            <v>0</v>
          </cell>
          <cell r="I46">
            <v>140.75787383658854</v>
          </cell>
          <cell r="J46">
            <v>0.9</v>
          </cell>
          <cell r="K46">
            <v>0</v>
          </cell>
          <cell r="L46">
            <v>141.65787383658855</v>
          </cell>
          <cell r="M46">
            <v>0</v>
          </cell>
          <cell r="N46">
            <v>38</v>
          </cell>
          <cell r="O46" t="str">
            <v>Audiology</v>
          </cell>
          <cell r="P46" t="str">
            <v>AUD</v>
          </cell>
          <cell r="Q46">
            <v>0</v>
          </cell>
          <cell r="R46">
            <v>-5.5750000000000002</v>
          </cell>
          <cell r="S46">
            <v>136.08287383658856</v>
          </cell>
          <cell r="T46">
            <v>13.7</v>
          </cell>
          <cell r="U46">
            <v>149.78287383658855</v>
          </cell>
          <cell r="V46">
            <v>0</v>
          </cell>
          <cell r="W46">
            <v>0</v>
          </cell>
          <cell r="X46">
            <v>0</v>
          </cell>
          <cell r="Y46">
            <v>149.78287383658855</v>
          </cell>
          <cell r="Z46">
            <v>17.713206461280574</v>
          </cell>
        </row>
        <row r="47">
          <cell r="A47" t="str">
            <v>OPM</v>
          </cell>
          <cell r="B47">
            <v>0</v>
          </cell>
          <cell r="C47">
            <v>0</v>
          </cell>
          <cell r="D47">
            <v>0</v>
          </cell>
          <cell r="E47">
            <v>0</v>
          </cell>
          <cell r="F47" t="str">
            <v xml:space="preserve"> /////////</v>
          </cell>
          <cell r="G47">
            <v>0</v>
          </cell>
          <cell r="H47">
            <v>0</v>
          </cell>
          <cell r="I47">
            <v>0</v>
          </cell>
          <cell r="J47">
            <v>0</v>
          </cell>
          <cell r="K47">
            <v>0</v>
          </cell>
          <cell r="L47">
            <v>0</v>
          </cell>
          <cell r="M47">
            <v>0</v>
          </cell>
          <cell r="N47">
            <v>39</v>
          </cell>
          <cell r="O47" t="str">
            <v>Other Physical Medicine</v>
          </cell>
          <cell r="P47" t="str">
            <v>OPM</v>
          </cell>
          <cell r="Q47">
            <v>0</v>
          </cell>
          <cell r="R47">
            <v>0</v>
          </cell>
          <cell r="S47">
            <v>0</v>
          </cell>
          <cell r="T47">
            <v>0</v>
          </cell>
          <cell r="U47">
            <v>0</v>
          </cell>
          <cell r="V47">
            <v>0</v>
          </cell>
          <cell r="W47">
            <v>0</v>
          </cell>
          <cell r="X47">
            <v>0</v>
          </cell>
          <cell r="Y47">
            <v>0</v>
          </cell>
          <cell r="Z47">
            <v>0</v>
          </cell>
        </row>
        <row r="48">
          <cell r="A48" t="str">
            <v>RDL</v>
          </cell>
          <cell r="B48">
            <v>0</v>
          </cell>
          <cell r="C48">
            <v>0</v>
          </cell>
          <cell r="D48">
            <v>0</v>
          </cell>
          <cell r="E48">
            <v>0</v>
          </cell>
          <cell r="F48" t="str">
            <v xml:space="preserve"> /////////</v>
          </cell>
          <cell r="G48">
            <v>0</v>
          </cell>
          <cell r="H48">
            <v>0</v>
          </cell>
          <cell r="I48">
            <v>0</v>
          </cell>
          <cell r="J48">
            <v>0</v>
          </cell>
          <cell r="K48">
            <v>0</v>
          </cell>
          <cell r="L48">
            <v>0</v>
          </cell>
          <cell r="M48">
            <v>0</v>
          </cell>
          <cell r="N48">
            <v>40</v>
          </cell>
          <cell r="O48" t="str">
            <v>Renal Dialysis</v>
          </cell>
          <cell r="P48" t="str">
            <v>RDL</v>
          </cell>
          <cell r="Q48">
            <v>0</v>
          </cell>
          <cell r="R48">
            <v>0</v>
          </cell>
          <cell r="S48">
            <v>0</v>
          </cell>
          <cell r="T48">
            <v>0</v>
          </cell>
          <cell r="U48">
            <v>0</v>
          </cell>
          <cell r="V48">
            <v>0</v>
          </cell>
          <cell r="W48">
            <v>0</v>
          </cell>
          <cell r="X48">
            <v>0</v>
          </cell>
          <cell r="Y48">
            <v>0</v>
          </cell>
          <cell r="Z48">
            <v>0</v>
          </cell>
        </row>
        <row r="49">
          <cell r="A49" t="str">
            <v>OA</v>
          </cell>
          <cell r="B49">
            <v>0</v>
          </cell>
          <cell r="C49">
            <v>0</v>
          </cell>
          <cell r="D49">
            <v>0</v>
          </cell>
          <cell r="E49">
            <v>0</v>
          </cell>
          <cell r="F49" t="str">
            <v xml:space="preserve"> /////////</v>
          </cell>
          <cell r="G49">
            <v>0</v>
          </cell>
          <cell r="H49">
            <v>0</v>
          </cell>
          <cell r="I49">
            <v>0</v>
          </cell>
          <cell r="J49">
            <v>0</v>
          </cell>
          <cell r="K49">
            <v>0</v>
          </cell>
          <cell r="L49">
            <v>0</v>
          </cell>
          <cell r="M49">
            <v>0</v>
          </cell>
          <cell r="N49">
            <v>41</v>
          </cell>
          <cell r="O49" t="str">
            <v>Organ Acquisition</v>
          </cell>
          <cell r="P49" t="str">
            <v>OA</v>
          </cell>
          <cell r="Q49">
            <v>0</v>
          </cell>
          <cell r="R49">
            <v>0</v>
          </cell>
          <cell r="S49">
            <v>0</v>
          </cell>
          <cell r="T49">
            <v>0</v>
          </cell>
          <cell r="U49">
            <v>0</v>
          </cell>
          <cell r="V49">
            <v>0</v>
          </cell>
          <cell r="W49">
            <v>0</v>
          </cell>
          <cell r="X49">
            <v>0</v>
          </cell>
          <cell r="Y49">
            <v>0</v>
          </cell>
          <cell r="Z49">
            <v>0</v>
          </cell>
        </row>
        <row r="50">
          <cell r="A50" t="str">
            <v>LEU</v>
          </cell>
          <cell r="B50">
            <v>0</v>
          </cell>
          <cell r="C50">
            <v>0</v>
          </cell>
          <cell r="D50">
            <v>0</v>
          </cell>
          <cell r="E50">
            <v>0</v>
          </cell>
          <cell r="F50" t="str">
            <v xml:space="preserve"> /////////</v>
          </cell>
          <cell r="G50">
            <v>0</v>
          </cell>
          <cell r="H50">
            <v>0</v>
          </cell>
          <cell r="I50">
            <v>0</v>
          </cell>
          <cell r="J50">
            <v>0</v>
          </cell>
          <cell r="K50">
            <v>0</v>
          </cell>
          <cell r="L50">
            <v>0</v>
          </cell>
          <cell r="M50">
            <v>0</v>
          </cell>
          <cell r="N50">
            <v>42</v>
          </cell>
          <cell r="O50" t="str">
            <v>Leukopheresis</v>
          </cell>
          <cell r="P50" t="str">
            <v>LEU</v>
          </cell>
          <cell r="Q50">
            <v>0</v>
          </cell>
          <cell r="R50">
            <v>0</v>
          </cell>
          <cell r="S50">
            <v>0</v>
          </cell>
          <cell r="T50">
            <v>0</v>
          </cell>
          <cell r="U50">
            <v>0</v>
          </cell>
          <cell r="V50">
            <v>0</v>
          </cell>
          <cell r="W50">
            <v>0</v>
          </cell>
          <cell r="X50">
            <v>0</v>
          </cell>
          <cell r="Y50">
            <v>0</v>
          </cell>
          <cell r="Z50">
            <v>0</v>
          </cell>
        </row>
        <row r="51">
          <cell r="A51" t="str">
            <v>HYP</v>
          </cell>
          <cell r="B51">
            <v>0</v>
          </cell>
          <cell r="C51">
            <v>0</v>
          </cell>
          <cell r="D51">
            <v>0</v>
          </cell>
          <cell r="E51">
            <v>0</v>
          </cell>
          <cell r="F51" t="str">
            <v xml:space="preserve"> /////////</v>
          </cell>
          <cell r="G51">
            <v>0</v>
          </cell>
          <cell r="H51">
            <v>0</v>
          </cell>
          <cell r="I51">
            <v>0</v>
          </cell>
          <cell r="J51">
            <v>0</v>
          </cell>
          <cell r="K51">
            <v>0</v>
          </cell>
          <cell r="L51">
            <v>0</v>
          </cell>
          <cell r="M51">
            <v>0</v>
          </cell>
          <cell r="N51">
            <v>43</v>
          </cell>
          <cell r="O51" t="str">
            <v>Hyperbaric Chamber</v>
          </cell>
          <cell r="P51" t="str">
            <v>HYP</v>
          </cell>
          <cell r="Q51">
            <v>0</v>
          </cell>
          <cell r="R51">
            <v>0</v>
          </cell>
          <cell r="S51">
            <v>0</v>
          </cell>
          <cell r="T51">
            <v>0</v>
          </cell>
          <cell r="U51">
            <v>0</v>
          </cell>
          <cell r="V51">
            <v>0</v>
          </cell>
          <cell r="W51">
            <v>0</v>
          </cell>
          <cell r="X51">
            <v>0</v>
          </cell>
          <cell r="Y51">
            <v>0</v>
          </cell>
          <cell r="Z51">
            <v>0</v>
          </cell>
        </row>
        <row r="52">
          <cell r="A52" t="str">
            <v>FSE</v>
          </cell>
          <cell r="B52">
            <v>0</v>
          </cell>
          <cell r="C52">
            <v>0</v>
          </cell>
          <cell r="D52">
            <v>0</v>
          </cell>
          <cell r="E52">
            <v>0</v>
          </cell>
          <cell r="F52" t="str">
            <v xml:space="preserve"> /////////</v>
          </cell>
          <cell r="G52">
            <v>0</v>
          </cell>
          <cell r="H52">
            <v>0</v>
          </cell>
          <cell r="I52">
            <v>0</v>
          </cell>
          <cell r="J52">
            <v>0</v>
          </cell>
          <cell r="K52">
            <v>0</v>
          </cell>
          <cell r="L52">
            <v>0</v>
          </cell>
          <cell r="M52">
            <v>0</v>
          </cell>
          <cell r="N52">
            <v>44</v>
          </cell>
          <cell r="O52" t="str">
            <v>Free Standing Emergency</v>
          </cell>
          <cell r="P52" t="str">
            <v>FSE</v>
          </cell>
          <cell r="Q52">
            <v>0</v>
          </cell>
          <cell r="R52">
            <v>0</v>
          </cell>
          <cell r="S52">
            <v>0</v>
          </cell>
          <cell r="T52">
            <v>0</v>
          </cell>
          <cell r="U52">
            <v>0</v>
          </cell>
          <cell r="V52">
            <v>0</v>
          </cell>
          <cell r="W52">
            <v>0</v>
          </cell>
          <cell r="X52">
            <v>0</v>
          </cell>
          <cell r="Y52">
            <v>0</v>
          </cell>
          <cell r="Z52">
            <v>0</v>
          </cell>
        </row>
        <row r="53">
          <cell r="A53" t="str">
            <v>MRI</v>
          </cell>
          <cell r="B53">
            <v>28018</v>
          </cell>
          <cell r="C53">
            <v>804.04016999999999</v>
          </cell>
          <cell r="D53">
            <v>76.118059183590418</v>
          </cell>
          <cell r="E53">
            <v>256.34139181605684</v>
          </cell>
          <cell r="F53" t="str">
            <v xml:space="preserve"> /////////</v>
          </cell>
          <cell r="G53">
            <v>0</v>
          </cell>
          <cell r="H53">
            <v>0</v>
          </cell>
          <cell r="I53">
            <v>1136.4996209996473</v>
          </cell>
          <cell r="J53">
            <v>7.5</v>
          </cell>
          <cell r="K53">
            <v>0</v>
          </cell>
          <cell r="L53">
            <v>1143.9996209996473</v>
          </cell>
          <cell r="M53">
            <v>0</v>
          </cell>
          <cell r="N53">
            <v>45</v>
          </cell>
          <cell r="O53" t="str">
            <v>Magnetic Resonance Imaging</v>
          </cell>
          <cell r="P53" t="str">
            <v>MRI</v>
          </cell>
          <cell r="Q53">
            <v>0</v>
          </cell>
          <cell r="R53">
            <v>-45.026000000000003</v>
          </cell>
          <cell r="S53">
            <v>1098.9736209996472</v>
          </cell>
          <cell r="T53">
            <v>110.5</v>
          </cell>
          <cell r="U53">
            <v>1209.4736209996472</v>
          </cell>
          <cell r="V53">
            <v>0</v>
          </cell>
          <cell r="W53">
            <v>0</v>
          </cell>
          <cell r="X53">
            <v>0</v>
          </cell>
          <cell r="Y53">
            <v>1209.4736209996472</v>
          </cell>
          <cell r="Z53">
            <v>43.167735776987911</v>
          </cell>
        </row>
        <row r="54">
          <cell r="A54" t="str">
            <v>LIT</v>
          </cell>
          <cell r="B54">
            <v>21</v>
          </cell>
          <cell r="C54">
            <v>24</v>
          </cell>
          <cell r="D54">
            <v>2.2374855349260425</v>
          </cell>
          <cell r="E54">
            <v>10.124963146745504</v>
          </cell>
          <cell r="F54" t="str">
            <v xml:space="preserve"> /////////</v>
          </cell>
          <cell r="G54">
            <v>0</v>
          </cell>
          <cell r="H54">
            <v>0</v>
          </cell>
          <cell r="I54">
            <v>36.362448681671552</v>
          </cell>
          <cell r="J54">
            <v>0.2</v>
          </cell>
          <cell r="K54">
            <v>0</v>
          </cell>
          <cell r="L54">
            <v>36.562448681671555</v>
          </cell>
          <cell r="M54">
            <v>0</v>
          </cell>
          <cell r="N54">
            <v>46</v>
          </cell>
          <cell r="O54" t="str">
            <v>Lithotripsy</v>
          </cell>
          <cell r="P54" t="str">
            <v>LIT</v>
          </cell>
          <cell r="Q54">
            <v>0</v>
          </cell>
          <cell r="R54">
            <v>-1.4390000000000001</v>
          </cell>
          <cell r="S54">
            <v>35.123448681671555</v>
          </cell>
          <cell r="T54">
            <v>3.5</v>
          </cell>
          <cell r="U54">
            <v>38.623448681671555</v>
          </cell>
          <cell r="V54">
            <v>0</v>
          </cell>
          <cell r="W54">
            <v>0</v>
          </cell>
          <cell r="X54">
            <v>0</v>
          </cell>
          <cell r="Y54">
            <v>38.623448681671555</v>
          </cell>
          <cell r="Z54">
            <v>1839.2118419843598</v>
          </cell>
        </row>
        <row r="55">
          <cell r="A55" t="str">
            <v>RHB</v>
          </cell>
          <cell r="B55">
            <v>0</v>
          </cell>
          <cell r="C55">
            <v>0</v>
          </cell>
          <cell r="D55">
            <v>0</v>
          </cell>
          <cell r="E55">
            <v>0</v>
          </cell>
          <cell r="F55" t="str">
            <v xml:space="preserve"> /////////</v>
          </cell>
          <cell r="G55">
            <v>0</v>
          </cell>
          <cell r="H55">
            <v>0</v>
          </cell>
          <cell r="I55">
            <v>0</v>
          </cell>
          <cell r="J55">
            <v>0</v>
          </cell>
          <cell r="K55">
            <v>0</v>
          </cell>
          <cell r="L55">
            <v>0</v>
          </cell>
          <cell r="M55">
            <v>0</v>
          </cell>
          <cell r="N55">
            <v>47</v>
          </cell>
          <cell r="O55" t="str">
            <v>Rehabilitation</v>
          </cell>
          <cell r="P55" t="str">
            <v>RHB</v>
          </cell>
          <cell r="Q55">
            <v>0</v>
          </cell>
          <cell r="R55">
            <v>0</v>
          </cell>
          <cell r="S55">
            <v>0</v>
          </cell>
          <cell r="T55">
            <v>0</v>
          </cell>
          <cell r="U55">
            <v>0</v>
          </cell>
          <cell r="V55">
            <v>0</v>
          </cell>
          <cell r="W55">
            <v>0</v>
          </cell>
          <cell r="X55">
            <v>0</v>
          </cell>
          <cell r="Y55">
            <v>0</v>
          </cell>
          <cell r="Z55">
            <v>0</v>
          </cell>
        </row>
        <row r="56">
          <cell r="A56" t="str">
            <v>OBV</v>
          </cell>
          <cell r="B56">
            <v>45365</v>
          </cell>
          <cell r="C56">
            <v>1330.7675948963388</v>
          </cell>
          <cell r="D56">
            <v>382.08891531883728</v>
          </cell>
          <cell r="E56">
            <v>698.31216084028574</v>
          </cell>
          <cell r="F56" t="str">
            <v xml:space="preserve"> /////////</v>
          </cell>
          <cell r="G56">
            <v>0</v>
          </cell>
          <cell r="H56">
            <v>0</v>
          </cell>
          <cell r="I56">
            <v>2411.1686710554618</v>
          </cell>
          <cell r="J56">
            <v>268.3</v>
          </cell>
          <cell r="K56">
            <v>0.03</v>
          </cell>
          <cell r="L56">
            <v>2679.4986710554622</v>
          </cell>
          <cell r="M56">
            <v>0</v>
          </cell>
          <cell r="N56">
            <v>48</v>
          </cell>
          <cell r="O56" t="str">
            <v>Observation</v>
          </cell>
          <cell r="P56" t="str">
            <v>OBV</v>
          </cell>
          <cell r="Q56">
            <v>0</v>
          </cell>
          <cell r="R56">
            <v>-105.461</v>
          </cell>
          <cell r="S56">
            <v>2574.0376710554624</v>
          </cell>
          <cell r="T56">
            <v>258.89999999999998</v>
          </cell>
          <cell r="U56">
            <v>2832.9376710554625</v>
          </cell>
          <cell r="V56">
            <v>0</v>
          </cell>
          <cell r="W56">
            <v>0</v>
          </cell>
          <cell r="X56">
            <v>0</v>
          </cell>
          <cell r="Y56">
            <v>2832.9376710554625</v>
          </cell>
          <cell r="Z56">
            <v>62.447650634971069</v>
          </cell>
        </row>
        <row r="57">
          <cell r="A57" t="str">
            <v>AMR</v>
          </cell>
          <cell r="B57">
            <v>0</v>
          </cell>
          <cell r="C57">
            <v>161.36261906925449</v>
          </cell>
          <cell r="D57">
            <v>15.016567840301065</v>
          </cell>
          <cell r="E57">
            <v>5.9513827699848854</v>
          </cell>
          <cell r="F57" t="str">
            <v xml:space="preserve"> /////////</v>
          </cell>
          <cell r="G57" t="str">
            <v>////////////</v>
          </cell>
          <cell r="H57" t="str">
            <v>////////////</v>
          </cell>
          <cell r="I57">
            <v>182.33056967954045</v>
          </cell>
          <cell r="J57" t="str">
            <v>////////////</v>
          </cell>
          <cell r="K57" t="str">
            <v>////////////</v>
          </cell>
          <cell r="L57">
            <v>182.33056967954045</v>
          </cell>
          <cell r="M57">
            <v>0</v>
          </cell>
          <cell r="N57">
            <v>49</v>
          </cell>
          <cell r="O57" t="str">
            <v>Ambulance Services-Rebundled</v>
          </cell>
          <cell r="P57" t="str">
            <v>AMR</v>
          </cell>
          <cell r="Q57">
            <v>0</v>
          </cell>
          <cell r="R57">
            <v>-7.1760000000000002</v>
          </cell>
          <cell r="S57">
            <v>175.15456967954046</v>
          </cell>
          <cell r="T57">
            <v>17.600000000000001</v>
          </cell>
          <cell r="U57">
            <v>192.75456967954045</v>
          </cell>
          <cell r="V57">
            <v>0</v>
          </cell>
          <cell r="W57">
            <v>0</v>
          </cell>
          <cell r="X57">
            <v>0</v>
          </cell>
          <cell r="Y57">
            <v>192.75456967954045</v>
          </cell>
          <cell r="Z57">
            <v>0</v>
          </cell>
        </row>
        <row r="58">
          <cell r="A58" t="str">
            <v>TMT</v>
          </cell>
          <cell r="B58">
            <v>0</v>
          </cell>
          <cell r="C58">
            <v>0</v>
          </cell>
          <cell r="D58">
            <v>0</v>
          </cell>
          <cell r="E58">
            <v>0</v>
          </cell>
          <cell r="F58" t="str">
            <v xml:space="preserve"> /////////</v>
          </cell>
          <cell r="G58">
            <v>0</v>
          </cell>
          <cell r="H58">
            <v>0</v>
          </cell>
          <cell r="I58">
            <v>0</v>
          </cell>
          <cell r="J58">
            <v>0</v>
          </cell>
          <cell r="K58">
            <v>0</v>
          </cell>
          <cell r="L58">
            <v>0</v>
          </cell>
          <cell r="M58">
            <v>0</v>
          </cell>
          <cell r="N58">
            <v>50</v>
          </cell>
          <cell r="O58" t="str">
            <v>Transurethal Microwave Thermotherapy</v>
          </cell>
          <cell r="P58" t="str">
            <v>TMT</v>
          </cell>
          <cell r="Q58">
            <v>0</v>
          </cell>
          <cell r="R58">
            <v>0</v>
          </cell>
          <cell r="S58">
            <v>0</v>
          </cell>
          <cell r="T58">
            <v>0</v>
          </cell>
          <cell r="U58">
            <v>0</v>
          </cell>
          <cell r="V58">
            <v>0</v>
          </cell>
          <cell r="W58">
            <v>0</v>
          </cell>
          <cell r="X58">
            <v>0</v>
          </cell>
          <cell r="Y58">
            <v>0</v>
          </cell>
          <cell r="Z58">
            <v>0</v>
          </cell>
        </row>
        <row r="59">
          <cell r="A59" t="str">
            <v>OCL</v>
          </cell>
          <cell r="B59">
            <v>0</v>
          </cell>
          <cell r="C59">
            <v>0</v>
          </cell>
          <cell r="D59">
            <v>0</v>
          </cell>
          <cell r="E59">
            <v>0</v>
          </cell>
          <cell r="F59" t="str">
            <v xml:space="preserve"> /////////</v>
          </cell>
          <cell r="G59">
            <v>0</v>
          </cell>
          <cell r="H59">
            <v>0</v>
          </cell>
          <cell r="I59">
            <v>0</v>
          </cell>
          <cell r="J59">
            <v>0</v>
          </cell>
          <cell r="K59">
            <v>0</v>
          </cell>
          <cell r="L59">
            <v>0</v>
          </cell>
          <cell r="M59">
            <v>0</v>
          </cell>
          <cell r="N59">
            <v>51</v>
          </cell>
          <cell r="O59" t="str">
            <v>Oncology O/P Clinic</v>
          </cell>
          <cell r="P59" t="str">
            <v>OCL</v>
          </cell>
          <cell r="Q59">
            <v>0</v>
          </cell>
          <cell r="R59">
            <v>0</v>
          </cell>
          <cell r="S59">
            <v>0</v>
          </cell>
          <cell r="T59">
            <v>0</v>
          </cell>
          <cell r="U59">
            <v>0</v>
          </cell>
          <cell r="V59">
            <v>0</v>
          </cell>
          <cell r="W59">
            <v>0</v>
          </cell>
          <cell r="X59">
            <v>0</v>
          </cell>
          <cell r="Y59">
            <v>0</v>
          </cell>
          <cell r="Z59">
            <v>0</v>
          </cell>
        </row>
        <row r="60">
          <cell r="A60" t="str">
            <v>TNA</v>
          </cell>
          <cell r="B60">
            <v>0</v>
          </cell>
          <cell r="C60">
            <v>5.7203311336568143</v>
          </cell>
          <cell r="D60">
            <v>0.52991823088424495</v>
          </cell>
          <cell r="E60">
            <v>0.21089578100455236</v>
          </cell>
          <cell r="F60" t="str">
            <v xml:space="preserve"> /////////</v>
          </cell>
          <cell r="G60">
            <v>0</v>
          </cell>
          <cell r="H60">
            <v>0</v>
          </cell>
          <cell r="I60">
            <v>6.4611451455456113</v>
          </cell>
          <cell r="J60">
            <v>0.1</v>
          </cell>
          <cell r="K60">
            <v>0</v>
          </cell>
          <cell r="L60">
            <v>6.5611451455456109</v>
          </cell>
          <cell r="M60">
            <v>0</v>
          </cell>
          <cell r="N60">
            <v>52</v>
          </cell>
          <cell r="O60" t="str">
            <v>Transurethal Needle Ablation</v>
          </cell>
          <cell r="P60" t="str">
            <v>TNA</v>
          </cell>
          <cell r="Q60">
            <v>0</v>
          </cell>
          <cell r="R60">
            <v>-0.25800000000000001</v>
          </cell>
          <cell r="S60">
            <v>6.3031451455456109</v>
          </cell>
          <cell r="T60">
            <v>0.6</v>
          </cell>
          <cell r="U60">
            <v>6.9031451455456105</v>
          </cell>
          <cell r="V60">
            <v>0</v>
          </cell>
          <cell r="W60">
            <v>0</v>
          </cell>
          <cell r="X60">
            <v>0</v>
          </cell>
          <cell r="Y60">
            <v>6.9031451455456105</v>
          </cell>
          <cell r="Z60">
            <v>0</v>
          </cell>
        </row>
        <row r="61">
          <cell r="A61" t="str">
            <v>ADM</v>
          </cell>
          <cell r="B61">
            <v>15176</v>
          </cell>
          <cell r="C61" t="str">
            <v>////////////</v>
          </cell>
          <cell r="D61">
            <v>548.58057793559772</v>
          </cell>
          <cell r="E61">
            <v>670.77846475290551</v>
          </cell>
          <cell r="F61" t="str">
            <v xml:space="preserve"> /////////</v>
          </cell>
          <cell r="G61" t="str">
            <v>////////////</v>
          </cell>
          <cell r="H61" t="str">
            <v>////////////</v>
          </cell>
          <cell r="I61">
            <v>1219.3590426885032</v>
          </cell>
          <cell r="J61" t="str">
            <v>////////////</v>
          </cell>
          <cell r="K61" t="str">
            <v>////////////</v>
          </cell>
          <cell r="L61">
            <v>1219.3590426885032</v>
          </cell>
          <cell r="M61">
            <v>0</v>
          </cell>
          <cell r="N61">
            <v>53</v>
          </cell>
          <cell r="O61" t="str">
            <v>Admission Services</v>
          </cell>
          <cell r="P61" t="str">
            <v>ADM</v>
          </cell>
          <cell r="Q61">
            <v>0</v>
          </cell>
          <cell r="R61">
            <v>-47.991999999999997</v>
          </cell>
          <cell r="S61">
            <v>1171.3670426885033</v>
          </cell>
          <cell r="T61">
            <v>117.8</v>
          </cell>
          <cell r="U61">
            <v>1289.1670426885032</v>
          </cell>
          <cell r="V61">
            <v>0</v>
          </cell>
          <cell r="W61">
            <v>0</v>
          </cell>
          <cell r="X61">
            <v>0</v>
          </cell>
          <cell r="Y61">
            <v>1289.1670426885032</v>
          </cell>
          <cell r="Z61">
            <v>84.947749254645714</v>
          </cell>
        </row>
        <row r="62">
          <cell r="A62" t="str">
            <v>MSS</v>
          </cell>
          <cell r="B62">
            <v>24887.001029999999</v>
          </cell>
          <cell r="C62">
            <v>39859.699999999997</v>
          </cell>
          <cell r="D62">
            <v>2664.2860083889332</v>
          </cell>
          <cell r="E62">
            <v>876.7513168352923</v>
          </cell>
          <cell r="F62" t="str">
            <v xml:space="preserve"> /////////</v>
          </cell>
          <cell r="G62" t="str">
            <v>////////////</v>
          </cell>
          <cell r="H62" t="str">
            <v>////////////</v>
          </cell>
          <cell r="I62">
            <v>43400.737325224218</v>
          </cell>
          <cell r="J62">
            <v>24.9</v>
          </cell>
          <cell r="K62" t="str">
            <v>////////////</v>
          </cell>
          <cell r="L62">
            <v>43425.637325224219</v>
          </cell>
          <cell r="M62">
            <v>0</v>
          </cell>
          <cell r="N62">
            <v>54</v>
          </cell>
          <cell r="O62" t="str">
            <v>Med/Surg Supplies</v>
          </cell>
          <cell r="P62" t="str">
            <v>MSS</v>
          </cell>
          <cell r="Q62">
            <v>0</v>
          </cell>
          <cell r="R62">
            <v>-1709.1690000000001</v>
          </cell>
          <cell r="S62">
            <v>41716.468325224218</v>
          </cell>
          <cell r="T62">
            <v>4196.2</v>
          </cell>
          <cell r="U62">
            <v>45912.668325224215</v>
          </cell>
          <cell r="V62">
            <v>0</v>
          </cell>
          <cell r="W62">
            <v>0</v>
          </cell>
          <cell r="X62">
            <v>0</v>
          </cell>
          <cell r="Y62">
            <v>45912.668325224215</v>
          </cell>
          <cell r="Z62">
            <v>1844.8453580195885</v>
          </cell>
        </row>
        <row r="63">
          <cell r="A63" t="str">
            <v>CDS</v>
          </cell>
          <cell r="B63">
            <v>24887.001029999999</v>
          </cell>
          <cell r="C63">
            <v>19398.3</v>
          </cell>
          <cell r="D63">
            <v>5010.36520494045</v>
          </cell>
          <cell r="E63">
            <v>1924.1198952707871</v>
          </cell>
          <cell r="F63" t="str">
            <v xml:space="preserve"> /////////</v>
          </cell>
          <cell r="G63" t="str">
            <v>////////////</v>
          </cell>
          <cell r="H63" t="str">
            <v>////////////</v>
          </cell>
          <cell r="I63">
            <v>26332.785100211237</v>
          </cell>
          <cell r="J63">
            <v>46.8</v>
          </cell>
          <cell r="K63" t="str">
            <v>////////////</v>
          </cell>
          <cell r="L63">
            <v>26379.585100211236</v>
          </cell>
          <cell r="M63">
            <v>0</v>
          </cell>
          <cell r="N63">
            <v>55</v>
          </cell>
          <cell r="O63" t="str">
            <v>Drugs Sold</v>
          </cell>
          <cell r="P63" t="str">
            <v>CDS</v>
          </cell>
          <cell r="Q63">
            <v>0</v>
          </cell>
          <cell r="R63">
            <v>-1038.2619999999999</v>
          </cell>
          <cell r="S63">
            <v>25341.323100211237</v>
          </cell>
          <cell r="T63">
            <v>2549</v>
          </cell>
          <cell r="U63">
            <v>27890.323100211237</v>
          </cell>
          <cell r="V63">
            <v>0</v>
          </cell>
          <cell r="W63">
            <v>0</v>
          </cell>
          <cell r="X63">
            <v>0</v>
          </cell>
          <cell r="Y63">
            <v>27890.323100211237</v>
          </cell>
          <cell r="Z63">
            <v>1120.678343951161</v>
          </cell>
        </row>
        <row r="64">
          <cell r="A64">
            <v>0</v>
          </cell>
          <cell r="B64">
            <v>0</v>
          </cell>
          <cell r="C64">
            <v>0</v>
          </cell>
          <cell r="D64">
            <v>0</v>
          </cell>
          <cell r="E64">
            <v>0</v>
          </cell>
          <cell r="F64" t="str">
            <v xml:space="preserve"> /////////</v>
          </cell>
          <cell r="G64">
            <v>0</v>
          </cell>
          <cell r="H64">
            <v>0</v>
          </cell>
          <cell r="I64">
            <v>0</v>
          </cell>
          <cell r="J64">
            <v>0</v>
          </cell>
          <cell r="K64">
            <v>0</v>
          </cell>
          <cell r="L64">
            <v>0</v>
          </cell>
          <cell r="M64">
            <v>0</v>
          </cell>
          <cell r="N64">
            <v>56</v>
          </cell>
          <cell r="O64">
            <v>0</v>
          </cell>
          <cell r="P64">
            <v>0</v>
          </cell>
          <cell r="Q64">
            <v>0</v>
          </cell>
          <cell r="R64">
            <v>0</v>
          </cell>
          <cell r="S64">
            <v>0</v>
          </cell>
          <cell r="T64">
            <v>0</v>
          </cell>
          <cell r="U64">
            <v>0</v>
          </cell>
          <cell r="V64">
            <v>0</v>
          </cell>
          <cell r="W64">
            <v>0</v>
          </cell>
          <cell r="X64">
            <v>0</v>
          </cell>
          <cell r="Y64">
            <v>0</v>
          </cell>
          <cell r="Z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0</v>
          </cell>
          <cell r="B66">
            <v>21375527.002060004</v>
          </cell>
          <cell r="C66">
            <v>182282.29254629445</v>
          </cell>
          <cell r="D66">
            <v>31793.825480023865</v>
          </cell>
          <cell r="E66">
            <v>45165.780098428666</v>
          </cell>
          <cell r="F66">
            <v>0</v>
          </cell>
          <cell r="G66">
            <v>864.17752951154887</v>
          </cell>
          <cell r="H66">
            <v>0</v>
          </cell>
          <cell r="I66">
            <v>260106.07565425851</v>
          </cell>
          <cell r="J66">
            <v>20386.5</v>
          </cell>
          <cell r="K66">
            <v>3496.9768820000004</v>
          </cell>
          <cell r="L66">
            <v>283989.55253625853</v>
          </cell>
          <cell r="M66">
            <v>0</v>
          </cell>
          <cell r="N66" t="str">
            <v>B</v>
          </cell>
          <cell r="O66" t="str">
            <v>TOTAL</v>
          </cell>
          <cell r="P66">
            <v>0</v>
          </cell>
          <cell r="Q66">
            <v>0</v>
          </cell>
          <cell r="R66">
            <v>-11177.409999999996</v>
          </cell>
          <cell r="S66">
            <v>272812.14253625856</v>
          </cell>
          <cell r="T66">
            <v>27441.200000000001</v>
          </cell>
          <cell r="U66">
            <v>300253.34253625845</v>
          </cell>
          <cell r="V66">
            <v>0</v>
          </cell>
          <cell r="W66">
            <v>0</v>
          </cell>
          <cell r="X66">
            <v>0</v>
          </cell>
          <cell r="Y66">
            <v>300253.34253625845</v>
          </cell>
          <cell r="Z66" t="str">
            <v>//////////////</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sheetData>
      <sheetData sheetId="105" refreshError="1"/>
      <sheetData sheetId="106" refreshError="1"/>
      <sheetData sheetId="107" refreshError="1"/>
      <sheetData sheetId="108">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109" refreshError="1"/>
      <sheetData sheetId="110" refreshError="1"/>
      <sheetData sheetId="111" refreshError="1"/>
      <sheetData sheetId="112" refreshError="1"/>
      <sheetData sheetId="1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Agenda"/>
      <sheetName val="Corporate"/>
      <sheetName val="Committees"/>
      <sheetName val="Faculty org chart"/>
      <sheetName val="Staff org chart"/>
      <sheetName val="CLINIC SUMMARY JAN"/>
      <sheetName val="surgery sum Jan"/>
      <sheetName val="CHARGES"/>
      <sheetName val="COLLECTIONS"/>
      <sheetName val="Kernan+Texas Staff Meeting 3_14"/>
      <sheetName val="SALARIES FY03"/>
      <sheetName val="PSC Roster"/>
      <sheetName val="Hospital &amp; Dept Revenue"/>
      <sheetName val="days os graph"/>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row r="4">
          <cell r="B4">
            <v>210063</v>
          </cell>
        </row>
      </sheetData>
      <sheetData sheetId="1" refreshError="1"/>
      <sheetData sheetId="2">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43801</v>
          </cell>
          <cell r="C10">
            <v>27547.702819874721</v>
          </cell>
          <cell r="D10">
            <v>7621.1544327530046</v>
          </cell>
          <cell r="E10">
            <v>8637.2075233668711</v>
          </cell>
          <cell r="F10" t="str">
            <v xml:space="preserve"> /////////</v>
          </cell>
          <cell r="G10">
            <v>466.72997993071078</v>
          </cell>
          <cell r="H10">
            <v>0</v>
          </cell>
          <cell r="I10">
            <v>44272.794755925308</v>
          </cell>
        </row>
        <row r="11">
          <cell r="A11" t="str">
            <v>PED</v>
          </cell>
          <cell r="B11">
            <v>0</v>
          </cell>
          <cell r="C11">
            <v>0</v>
          </cell>
          <cell r="D11">
            <v>0</v>
          </cell>
          <cell r="E11">
            <v>0</v>
          </cell>
          <cell r="F11" t="str">
            <v xml:space="preserve"> /////////</v>
          </cell>
          <cell r="G11">
            <v>0</v>
          </cell>
          <cell r="H11">
            <v>0</v>
          </cell>
          <cell r="I11">
            <v>0</v>
          </cell>
        </row>
        <row r="12">
          <cell r="A12" t="str">
            <v>PSY</v>
          </cell>
          <cell r="B12">
            <v>5490</v>
          </cell>
          <cell r="C12">
            <v>3239.0422893270052</v>
          </cell>
          <cell r="D12">
            <v>890.01961784726507</v>
          </cell>
          <cell r="E12">
            <v>1015.3528015196043</v>
          </cell>
          <cell r="F12" t="str">
            <v xml:space="preserve"> /////////</v>
          </cell>
          <cell r="G12">
            <v>0</v>
          </cell>
          <cell r="H12">
            <v>0</v>
          </cell>
          <cell r="I12">
            <v>5144.4147086938747</v>
          </cell>
        </row>
        <row r="13">
          <cell r="A13" t="str">
            <v>OBS</v>
          </cell>
          <cell r="B13">
            <v>5563</v>
          </cell>
          <cell r="C13">
            <v>1937.8835006195845</v>
          </cell>
          <cell r="D13">
            <v>784.08116274256099</v>
          </cell>
          <cell r="E13">
            <v>615.96367050484162</v>
          </cell>
          <cell r="F13" t="str">
            <v xml:space="preserve"> /////////</v>
          </cell>
          <cell r="G13">
            <v>0</v>
          </cell>
          <cell r="H13">
            <v>0</v>
          </cell>
          <cell r="I13">
            <v>3337.928333866987</v>
          </cell>
        </row>
        <row r="14">
          <cell r="A14" t="str">
            <v>DEF</v>
          </cell>
          <cell r="B14">
            <v>0</v>
          </cell>
          <cell r="C14">
            <v>0</v>
          </cell>
          <cell r="D14">
            <v>0</v>
          </cell>
          <cell r="E14">
            <v>0</v>
          </cell>
          <cell r="F14" t="str">
            <v xml:space="preserve"> /////////</v>
          </cell>
          <cell r="G14">
            <v>0</v>
          </cell>
          <cell r="H14">
            <v>0</v>
          </cell>
          <cell r="I14">
            <v>0</v>
          </cell>
        </row>
        <row r="15">
          <cell r="A15" t="str">
            <v>MIS</v>
          </cell>
          <cell r="B15">
            <v>5436</v>
          </cell>
          <cell r="C15">
            <v>7789.4403556329953</v>
          </cell>
          <cell r="D15">
            <v>1488.7581337189581</v>
          </cell>
          <cell r="E15">
            <v>2419.7937001470655</v>
          </cell>
          <cell r="F15" t="str">
            <v xml:space="preserve"> /////////</v>
          </cell>
          <cell r="G15">
            <v>0</v>
          </cell>
          <cell r="H15">
            <v>0</v>
          </cell>
          <cell r="I15">
            <v>11697.992189499018</v>
          </cell>
        </row>
        <row r="16">
          <cell r="A16" t="str">
            <v>CCU</v>
          </cell>
          <cell r="B16">
            <v>0</v>
          </cell>
          <cell r="C16">
            <v>0</v>
          </cell>
          <cell r="D16">
            <v>0</v>
          </cell>
          <cell r="E16">
            <v>0</v>
          </cell>
          <cell r="F16" t="str">
            <v xml:space="preserve"> /////////</v>
          </cell>
          <cell r="G16">
            <v>0</v>
          </cell>
          <cell r="H16">
            <v>0</v>
          </cell>
          <cell r="I16">
            <v>0</v>
          </cell>
        </row>
        <row r="17">
          <cell r="A17" t="str">
            <v>PIC</v>
          </cell>
          <cell r="B17">
            <v>0</v>
          </cell>
          <cell r="C17">
            <v>0</v>
          </cell>
          <cell r="D17">
            <v>0</v>
          </cell>
          <cell r="E17">
            <v>0</v>
          </cell>
          <cell r="F17" t="str">
            <v xml:space="preserve"> /////////</v>
          </cell>
          <cell r="G17">
            <v>0</v>
          </cell>
          <cell r="H17">
            <v>0</v>
          </cell>
          <cell r="I17">
            <v>0</v>
          </cell>
        </row>
        <row r="18">
          <cell r="A18" t="str">
            <v>NEO</v>
          </cell>
          <cell r="B18">
            <v>3221</v>
          </cell>
          <cell r="C18">
            <v>3949.5717497429428</v>
          </cell>
          <cell r="D18">
            <v>297.98910124194708</v>
          </cell>
          <cell r="E18">
            <v>1211.5207041412007</v>
          </cell>
          <cell r="F18" t="str">
            <v xml:space="preserve"> /////////</v>
          </cell>
          <cell r="G18">
            <v>2.0318942785368561</v>
          </cell>
          <cell r="H18">
            <v>0</v>
          </cell>
          <cell r="I18">
            <v>5461.1134494046273</v>
          </cell>
        </row>
        <row r="19">
          <cell r="A19" t="str">
            <v>BUR</v>
          </cell>
          <cell r="B19">
            <v>0</v>
          </cell>
          <cell r="C19">
            <v>0</v>
          </cell>
          <cell r="D19">
            <v>0</v>
          </cell>
          <cell r="E19">
            <v>0</v>
          </cell>
          <cell r="F19" t="str">
            <v xml:space="preserve"> /////////</v>
          </cell>
          <cell r="G19">
            <v>0</v>
          </cell>
          <cell r="H19">
            <v>0</v>
          </cell>
          <cell r="I19">
            <v>0</v>
          </cell>
        </row>
        <row r="20">
          <cell r="A20" t="str">
            <v>TRM</v>
          </cell>
          <cell r="B20">
            <v>0</v>
          </cell>
          <cell r="C20">
            <v>0</v>
          </cell>
          <cell r="D20">
            <v>0</v>
          </cell>
          <cell r="E20">
            <v>0</v>
          </cell>
          <cell r="F20" t="str">
            <v xml:space="preserve"> /////////</v>
          </cell>
          <cell r="G20">
            <v>0</v>
          </cell>
          <cell r="H20">
            <v>0</v>
          </cell>
          <cell r="I20">
            <v>0</v>
          </cell>
        </row>
        <row r="21">
          <cell r="A21" t="str">
            <v>ONC</v>
          </cell>
          <cell r="B21">
            <v>0</v>
          </cell>
          <cell r="C21">
            <v>0</v>
          </cell>
          <cell r="D21">
            <v>0</v>
          </cell>
          <cell r="E21">
            <v>0</v>
          </cell>
          <cell r="F21" t="str">
            <v xml:space="preserve"> /////////</v>
          </cell>
          <cell r="G21">
            <v>0</v>
          </cell>
          <cell r="H21">
            <v>0</v>
          </cell>
          <cell r="I21">
            <v>0</v>
          </cell>
        </row>
        <row r="22">
          <cell r="A22" t="str">
            <v>NUR</v>
          </cell>
          <cell r="B22">
            <v>4384</v>
          </cell>
          <cell r="C22">
            <v>1216.09121</v>
          </cell>
          <cell r="D22">
            <v>16.676014187722195</v>
          </cell>
          <cell r="E22">
            <v>370.49954787797304</v>
          </cell>
          <cell r="F22" t="str">
            <v xml:space="preserve"> /////////</v>
          </cell>
          <cell r="G22">
            <v>0</v>
          </cell>
          <cell r="H22">
            <v>0</v>
          </cell>
          <cell r="I22">
            <v>1603.2667720656952</v>
          </cell>
        </row>
        <row r="23">
          <cell r="A23" t="str">
            <v>PRE</v>
          </cell>
          <cell r="B23">
            <v>0</v>
          </cell>
          <cell r="C23">
            <v>0</v>
          </cell>
          <cell r="D23">
            <v>0</v>
          </cell>
          <cell r="E23">
            <v>0</v>
          </cell>
          <cell r="F23" t="str">
            <v xml:space="preserve"> /////////</v>
          </cell>
          <cell r="G23">
            <v>0</v>
          </cell>
          <cell r="H23">
            <v>0</v>
          </cell>
          <cell r="I23">
            <v>0</v>
          </cell>
        </row>
        <row r="24">
          <cell r="A24" t="str">
            <v>CHR</v>
          </cell>
          <cell r="B24">
            <v>0</v>
          </cell>
          <cell r="C24">
            <v>0</v>
          </cell>
          <cell r="D24">
            <v>0</v>
          </cell>
          <cell r="E24">
            <v>0</v>
          </cell>
          <cell r="F24" t="str">
            <v xml:space="preserve"> /////////</v>
          </cell>
          <cell r="G24">
            <v>0</v>
          </cell>
          <cell r="H24">
            <v>0</v>
          </cell>
          <cell r="I24">
            <v>0</v>
          </cell>
        </row>
        <row r="25">
          <cell r="A25" t="str">
            <v>EMG</v>
          </cell>
          <cell r="B25">
            <v>486997</v>
          </cell>
          <cell r="C25">
            <v>9472.0940932641788</v>
          </cell>
          <cell r="D25">
            <v>1242.2166772502644</v>
          </cell>
          <cell r="E25">
            <v>3077.2870134523064</v>
          </cell>
          <cell r="F25" t="str">
            <v xml:space="preserve"> /////////</v>
          </cell>
          <cell r="G25">
            <v>0</v>
          </cell>
          <cell r="H25">
            <v>0</v>
          </cell>
          <cell r="I25">
            <v>13791.59778396675</v>
          </cell>
        </row>
        <row r="26">
          <cell r="A26" t="str">
            <v>CL</v>
          </cell>
          <cell r="B26">
            <v>257863</v>
          </cell>
          <cell r="C26">
            <v>6276.5276017304577</v>
          </cell>
          <cell r="D26">
            <v>822.16894701876913</v>
          </cell>
          <cell r="E26">
            <v>2072.1915038225407</v>
          </cell>
          <cell r="F26" t="str">
            <v xml:space="preserve"> /////////</v>
          </cell>
          <cell r="G26">
            <v>0</v>
          </cell>
          <cell r="H26">
            <v>0</v>
          </cell>
          <cell r="I26">
            <v>9170.8880525717686</v>
          </cell>
        </row>
        <row r="27">
          <cell r="A27" t="str">
            <v>PDC</v>
          </cell>
          <cell r="B27">
            <v>1736</v>
          </cell>
          <cell r="C27">
            <v>234.61896250000001</v>
          </cell>
          <cell r="D27">
            <v>14.260386978501545</v>
          </cell>
          <cell r="E27">
            <v>77.552275900601984</v>
          </cell>
          <cell r="F27" t="str">
            <v xml:space="preserve"> /////////</v>
          </cell>
          <cell r="G27">
            <v>0</v>
          </cell>
          <cell r="H27">
            <v>0</v>
          </cell>
          <cell r="I27">
            <v>326.43162537910354</v>
          </cell>
        </row>
        <row r="28">
          <cell r="A28" t="str">
            <v>SDS</v>
          </cell>
          <cell r="B28">
            <v>5523</v>
          </cell>
          <cell r="C28">
            <v>1868.32448</v>
          </cell>
          <cell r="D28">
            <v>214.0682834360467</v>
          </cell>
          <cell r="E28">
            <v>575.57034416671445</v>
          </cell>
          <cell r="F28" t="str">
            <v xml:space="preserve"> /////////</v>
          </cell>
          <cell r="G28">
            <v>0</v>
          </cell>
          <cell r="H28">
            <v>0</v>
          </cell>
          <cell r="I28">
            <v>2657.9631076027608</v>
          </cell>
        </row>
        <row r="29">
          <cell r="A29" t="str">
            <v>DEL</v>
          </cell>
          <cell r="B29">
            <v>97296</v>
          </cell>
          <cell r="C29">
            <v>4211.2879685443313</v>
          </cell>
          <cell r="D29">
            <v>579.16378101559064</v>
          </cell>
          <cell r="E29">
            <v>1408.2553519949056</v>
          </cell>
          <cell r="F29" t="str">
            <v xml:space="preserve"> /////////</v>
          </cell>
          <cell r="G29">
            <v>0</v>
          </cell>
          <cell r="H29">
            <v>0</v>
          </cell>
          <cell r="I29">
            <v>6198.7071015548281</v>
          </cell>
        </row>
        <row r="30">
          <cell r="A30" t="str">
            <v>OR</v>
          </cell>
          <cell r="B30">
            <v>1190372</v>
          </cell>
          <cell r="C30">
            <v>15891.246628009467</v>
          </cell>
          <cell r="D30">
            <v>3272.2986088437638</v>
          </cell>
          <cell r="E30">
            <v>5754.2755295842599</v>
          </cell>
          <cell r="F30" t="str">
            <v xml:space="preserve"> /////////</v>
          </cell>
          <cell r="G30">
            <v>389.00670070521306</v>
          </cell>
          <cell r="H30">
            <v>0</v>
          </cell>
          <cell r="I30">
            <v>25306.827467142706</v>
          </cell>
        </row>
        <row r="31">
          <cell r="A31" t="str">
            <v>ORC</v>
          </cell>
          <cell r="B31">
            <v>4194</v>
          </cell>
          <cell r="C31">
            <v>11.43825</v>
          </cell>
          <cell r="D31">
            <v>2.5538971847254448</v>
          </cell>
          <cell r="E31">
            <v>4.8335195059979874</v>
          </cell>
          <cell r="F31" t="str">
            <v xml:space="preserve"> /////////</v>
          </cell>
          <cell r="G31">
            <v>0</v>
          </cell>
          <cell r="H31">
            <v>0</v>
          </cell>
          <cell r="I31">
            <v>18.82566669072343</v>
          </cell>
        </row>
        <row r="32">
          <cell r="A32" t="str">
            <v>ANS</v>
          </cell>
          <cell r="B32">
            <v>1142348</v>
          </cell>
          <cell r="C32">
            <v>1283.6281209672156</v>
          </cell>
          <cell r="D32">
            <v>93.132725593592113</v>
          </cell>
          <cell r="E32">
            <v>451.5306629353687</v>
          </cell>
          <cell r="F32" t="str">
            <v xml:space="preserve"> /////////</v>
          </cell>
          <cell r="G32">
            <v>0</v>
          </cell>
          <cell r="H32">
            <v>0</v>
          </cell>
          <cell r="I32">
            <v>1828.2915094961763</v>
          </cell>
        </row>
        <row r="33">
          <cell r="A33" t="str">
            <v>LAB</v>
          </cell>
          <cell r="B33">
            <v>11691696</v>
          </cell>
          <cell r="C33">
            <v>10543.677055394794</v>
          </cell>
          <cell r="D33">
            <v>1394.7923830741233</v>
          </cell>
          <cell r="E33">
            <v>3733.8139409373548</v>
          </cell>
          <cell r="F33" t="str">
            <v xml:space="preserve"> /////////</v>
          </cell>
          <cell r="G33">
            <v>0</v>
          </cell>
          <cell r="H33">
            <v>0</v>
          </cell>
          <cell r="I33">
            <v>15672.283379406272</v>
          </cell>
        </row>
        <row r="34">
          <cell r="A34" t="str">
            <v>EKG</v>
          </cell>
          <cell r="B34">
            <v>752547</v>
          </cell>
          <cell r="C34">
            <v>989.82997607410675</v>
          </cell>
          <cell r="D34">
            <v>301.20026624583488</v>
          </cell>
          <cell r="E34">
            <v>363.7701946117291</v>
          </cell>
          <cell r="F34" t="str">
            <v xml:space="preserve"> /////////</v>
          </cell>
          <cell r="G34">
            <v>0.70195985556695129</v>
          </cell>
          <cell r="H34">
            <v>0</v>
          </cell>
          <cell r="I34">
            <v>1655.5023967872376</v>
          </cell>
        </row>
        <row r="35">
          <cell r="A35" t="str">
            <v>IRC</v>
          </cell>
          <cell r="B35">
            <v>130721</v>
          </cell>
          <cell r="C35">
            <v>5618.5887744248394</v>
          </cell>
          <cell r="D35">
            <v>1209.036140238318</v>
          </cell>
          <cell r="E35">
            <v>1977.9599831598819</v>
          </cell>
          <cell r="F35" t="str">
            <v xml:space="preserve"> /////////</v>
          </cell>
          <cell r="G35">
            <v>5.7069947415211528</v>
          </cell>
          <cell r="H35">
            <v>0</v>
          </cell>
          <cell r="I35">
            <v>8811.291892564559</v>
          </cell>
        </row>
        <row r="36">
          <cell r="A36" t="str">
            <v>RAD</v>
          </cell>
          <cell r="B36">
            <v>389100</v>
          </cell>
          <cell r="C36">
            <v>4565.8630791335709</v>
          </cell>
          <cell r="D36">
            <v>997.72531576129109</v>
          </cell>
          <cell r="E36">
            <v>1760.8725485749678</v>
          </cell>
          <cell r="F36" t="str">
            <v xml:space="preserve"> /////////</v>
          </cell>
          <cell r="G36">
            <v>0</v>
          </cell>
          <cell r="H36">
            <v>0</v>
          </cell>
          <cell r="I36">
            <v>7324.4609434698305</v>
          </cell>
        </row>
        <row r="37">
          <cell r="A37" t="str">
            <v>CAT</v>
          </cell>
          <cell r="B37">
            <v>583451</v>
          </cell>
          <cell r="C37">
            <v>1626.2420468019409</v>
          </cell>
          <cell r="D37">
            <v>90.81438948918597</v>
          </cell>
          <cell r="E37">
            <v>618.0990090960729</v>
          </cell>
          <cell r="F37" t="str">
            <v xml:space="preserve"> /////////</v>
          </cell>
          <cell r="G37">
            <v>0</v>
          </cell>
          <cell r="H37">
            <v>0</v>
          </cell>
          <cell r="I37">
            <v>2335.1554453871995</v>
          </cell>
        </row>
        <row r="38">
          <cell r="A38" t="str">
            <v>RAT</v>
          </cell>
          <cell r="B38">
            <v>226184</v>
          </cell>
          <cell r="C38">
            <v>3686.3</v>
          </cell>
          <cell r="D38">
            <v>343.66845530824463</v>
          </cell>
          <cell r="E38">
            <v>1542.353398332504</v>
          </cell>
          <cell r="F38" t="str">
            <v xml:space="preserve"> /////////</v>
          </cell>
          <cell r="G38">
            <v>0</v>
          </cell>
          <cell r="H38">
            <v>0</v>
          </cell>
          <cell r="I38">
            <v>5572.3218536407485</v>
          </cell>
        </row>
        <row r="39">
          <cell r="A39" t="str">
            <v>NUC</v>
          </cell>
          <cell r="B39">
            <v>181014</v>
          </cell>
          <cell r="C39">
            <v>2145.9086124702253</v>
          </cell>
          <cell r="D39">
            <v>804.33673879542664</v>
          </cell>
          <cell r="E39">
            <v>890.9790804922294</v>
          </cell>
          <cell r="F39" t="str">
            <v xml:space="preserve"> /////////</v>
          </cell>
          <cell r="G39">
            <v>0</v>
          </cell>
          <cell r="H39">
            <v>0</v>
          </cell>
          <cell r="I39">
            <v>3841.2244317578816</v>
          </cell>
        </row>
        <row r="40">
          <cell r="A40" t="str">
            <v>RES</v>
          </cell>
          <cell r="B40">
            <v>3110049</v>
          </cell>
          <cell r="C40">
            <v>2967.3818536038821</v>
          </cell>
          <cell r="D40">
            <v>114.05317309133237</v>
          </cell>
          <cell r="E40">
            <v>920.78052567927625</v>
          </cell>
          <cell r="F40" t="str">
            <v xml:space="preserve"> /////////</v>
          </cell>
          <cell r="G40">
            <v>0</v>
          </cell>
          <cell r="H40">
            <v>0</v>
          </cell>
          <cell r="I40">
            <v>4002.2155523744905</v>
          </cell>
        </row>
        <row r="41">
          <cell r="A41" t="str">
            <v>PUL</v>
          </cell>
          <cell r="B41">
            <v>98026</v>
          </cell>
          <cell r="C41">
            <v>178.44825020291134</v>
          </cell>
          <cell r="D41">
            <v>52.275328692645409</v>
          </cell>
          <cell r="E41">
            <v>74.008925345313997</v>
          </cell>
          <cell r="F41" t="str">
            <v xml:space="preserve"> /////////</v>
          </cell>
          <cell r="G41">
            <v>0</v>
          </cell>
          <cell r="H41">
            <v>0</v>
          </cell>
          <cell r="I41">
            <v>304.73250424087075</v>
          </cell>
        </row>
        <row r="42">
          <cell r="A42" t="str">
            <v>EEG</v>
          </cell>
          <cell r="B42">
            <v>110342</v>
          </cell>
          <cell r="C42">
            <v>444.25234473753869</v>
          </cell>
          <cell r="D42">
            <v>211.49230819620132</v>
          </cell>
          <cell r="E42">
            <v>189.60418977308797</v>
          </cell>
          <cell r="F42" t="str">
            <v xml:space="preserve"> /////////</v>
          </cell>
          <cell r="G42">
            <v>0</v>
          </cell>
          <cell r="H42">
            <v>0</v>
          </cell>
          <cell r="I42">
            <v>845.34884270682801</v>
          </cell>
        </row>
        <row r="43">
          <cell r="A43" t="str">
            <v>PTH</v>
          </cell>
          <cell r="B43">
            <v>347704</v>
          </cell>
          <cell r="C43">
            <v>1387.9268313365683</v>
          </cell>
          <cell r="D43">
            <v>204.78326245041714</v>
          </cell>
          <cell r="E43">
            <v>459.40068669380344</v>
          </cell>
          <cell r="F43" t="str">
            <v xml:space="preserve"> /////////</v>
          </cell>
          <cell r="G43">
            <v>0</v>
          </cell>
          <cell r="H43">
            <v>0</v>
          </cell>
          <cell r="I43">
            <v>2052.1107804807889</v>
          </cell>
        </row>
        <row r="44">
          <cell r="A44" t="str">
            <v>OTH</v>
          </cell>
          <cell r="B44">
            <v>317989</v>
          </cell>
          <cell r="C44">
            <v>1348.4180368019411</v>
          </cell>
          <cell r="D44">
            <v>17.955823142989935</v>
          </cell>
          <cell r="E44">
            <v>413.83202996046526</v>
          </cell>
          <cell r="F44" t="str">
            <v xml:space="preserve"> /////////</v>
          </cell>
          <cell r="G44">
            <v>0</v>
          </cell>
          <cell r="H44">
            <v>0</v>
          </cell>
          <cell r="I44">
            <v>1780.2058899053961</v>
          </cell>
        </row>
        <row r="45">
          <cell r="A45" t="str">
            <v>STH</v>
          </cell>
          <cell r="B45">
            <v>35670</v>
          </cell>
          <cell r="C45">
            <v>166.16693999999998</v>
          </cell>
          <cell r="D45">
            <v>4.55791767411612</v>
          </cell>
          <cell r="E45">
            <v>54.992562479579369</v>
          </cell>
          <cell r="F45" t="str">
            <v xml:space="preserve"> /////////</v>
          </cell>
          <cell r="G45">
            <v>0</v>
          </cell>
          <cell r="H45">
            <v>0</v>
          </cell>
          <cell r="I45">
            <v>225.71742015369546</v>
          </cell>
        </row>
        <row r="46">
          <cell r="A46" t="str">
            <v>REC</v>
          </cell>
          <cell r="B46">
            <v>0</v>
          </cell>
          <cell r="C46">
            <v>0</v>
          </cell>
          <cell r="D46">
            <v>0</v>
          </cell>
          <cell r="E46">
            <v>0</v>
          </cell>
          <cell r="F46" t="str">
            <v xml:space="preserve"> /////////</v>
          </cell>
          <cell r="G46">
            <v>0</v>
          </cell>
          <cell r="H46">
            <v>0</v>
          </cell>
          <cell r="I46">
            <v>0</v>
          </cell>
        </row>
        <row r="47">
          <cell r="A47" t="str">
            <v>AUD</v>
          </cell>
          <cell r="B47">
            <v>8456</v>
          </cell>
          <cell r="C47">
            <v>100.5</v>
          </cell>
          <cell r="D47">
            <v>9.3694706775028038</v>
          </cell>
          <cell r="E47">
            <v>30.888403159085748</v>
          </cell>
          <cell r="F47" t="str">
            <v xml:space="preserve"> /////////</v>
          </cell>
          <cell r="G47">
            <v>0</v>
          </cell>
          <cell r="H47">
            <v>0</v>
          </cell>
          <cell r="I47">
            <v>140.75787383658854</v>
          </cell>
        </row>
        <row r="48">
          <cell r="A48" t="str">
            <v>OPM</v>
          </cell>
          <cell r="B48">
            <v>0</v>
          </cell>
          <cell r="C48">
            <v>0</v>
          </cell>
          <cell r="D48">
            <v>0</v>
          </cell>
          <cell r="E48">
            <v>0</v>
          </cell>
          <cell r="F48" t="str">
            <v xml:space="preserve"> /////////</v>
          </cell>
          <cell r="G48">
            <v>0</v>
          </cell>
          <cell r="H48">
            <v>0</v>
          </cell>
          <cell r="I48">
            <v>0</v>
          </cell>
        </row>
        <row r="49">
          <cell r="A49" t="str">
            <v>RDL</v>
          </cell>
          <cell r="B49">
            <v>0</v>
          </cell>
          <cell r="C49">
            <v>0</v>
          </cell>
          <cell r="D49">
            <v>0</v>
          </cell>
          <cell r="E49">
            <v>0</v>
          </cell>
          <cell r="F49" t="str">
            <v xml:space="preserve"> /////////</v>
          </cell>
          <cell r="G49">
            <v>0</v>
          </cell>
          <cell r="H49">
            <v>0</v>
          </cell>
          <cell r="I49">
            <v>0</v>
          </cell>
        </row>
        <row r="50">
          <cell r="A50" t="str">
            <v>OA</v>
          </cell>
          <cell r="B50">
            <v>0</v>
          </cell>
          <cell r="C50">
            <v>0</v>
          </cell>
          <cell r="D50">
            <v>0</v>
          </cell>
          <cell r="E50">
            <v>0</v>
          </cell>
          <cell r="F50" t="str">
            <v xml:space="preserve"> /////////</v>
          </cell>
          <cell r="G50">
            <v>0</v>
          </cell>
          <cell r="H50">
            <v>0</v>
          </cell>
          <cell r="I50">
            <v>0</v>
          </cell>
        </row>
        <row r="51">
          <cell r="A51" t="str">
            <v>LEU</v>
          </cell>
          <cell r="B51">
            <v>0</v>
          </cell>
          <cell r="C51">
            <v>0</v>
          </cell>
          <cell r="D51">
            <v>0</v>
          </cell>
          <cell r="E51">
            <v>0</v>
          </cell>
          <cell r="F51" t="str">
            <v xml:space="preserve"> /////////</v>
          </cell>
          <cell r="G51">
            <v>0</v>
          </cell>
          <cell r="H51">
            <v>0</v>
          </cell>
          <cell r="I51">
            <v>0</v>
          </cell>
        </row>
        <row r="52">
          <cell r="A52" t="str">
            <v>HYP</v>
          </cell>
          <cell r="B52">
            <v>0</v>
          </cell>
          <cell r="C52">
            <v>0</v>
          </cell>
          <cell r="D52">
            <v>0</v>
          </cell>
          <cell r="E52">
            <v>0</v>
          </cell>
          <cell r="F52" t="str">
            <v xml:space="preserve"> /////////</v>
          </cell>
          <cell r="G52">
            <v>0</v>
          </cell>
          <cell r="H52">
            <v>0</v>
          </cell>
          <cell r="I52">
            <v>0</v>
          </cell>
        </row>
        <row r="53">
          <cell r="A53" t="str">
            <v>FSE</v>
          </cell>
          <cell r="B53">
            <v>0</v>
          </cell>
          <cell r="C53">
            <v>0</v>
          </cell>
          <cell r="D53">
            <v>0</v>
          </cell>
          <cell r="E53">
            <v>0</v>
          </cell>
          <cell r="F53" t="str">
            <v xml:space="preserve"> /////////</v>
          </cell>
          <cell r="G53">
            <v>0</v>
          </cell>
          <cell r="H53">
            <v>0</v>
          </cell>
          <cell r="I53">
            <v>0</v>
          </cell>
        </row>
        <row r="54">
          <cell r="A54" t="str">
            <v>MRI</v>
          </cell>
          <cell r="B54">
            <v>28018</v>
          </cell>
          <cell r="C54">
            <v>804.04016999999999</v>
          </cell>
          <cell r="D54">
            <v>76.118059183590418</v>
          </cell>
          <cell r="E54">
            <v>256.34139181605684</v>
          </cell>
          <cell r="F54" t="str">
            <v xml:space="preserve"> /////////</v>
          </cell>
          <cell r="G54">
            <v>0</v>
          </cell>
          <cell r="H54">
            <v>0</v>
          </cell>
          <cell r="I54">
            <v>1136.4996209996473</v>
          </cell>
        </row>
        <row r="55">
          <cell r="A55" t="str">
            <v>LIT</v>
          </cell>
          <cell r="B55">
            <v>21</v>
          </cell>
          <cell r="C55">
            <v>24</v>
          </cell>
          <cell r="D55">
            <v>2.2374855349260425</v>
          </cell>
          <cell r="E55">
            <v>10.124963146745504</v>
          </cell>
          <cell r="F55" t="str">
            <v xml:space="preserve"> /////////</v>
          </cell>
          <cell r="G55">
            <v>0</v>
          </cell>
          <cell r="H55">
            <v>0</v>
          </cell>
          <cell r="I55">
            <v>36.362448681671552</v>
          </cell>
        </row>
        <row r="56">
          <cell r="A56" t="str">
            <v>RHB</v>
          </cell>
          <cell r="B56">
            <v>0</v>
          </cell>
          <cell r="C56">
            <v>0</v>
          </cell>
          <cell r="D56">
            <v>0</v>
          </cell>
          <cell r="E56">
            <v>0</v>
          </cell>
          <cell r="F56" t="str">
            <v xml:space="preserve"> /////////</v>
          </cell>
          <cell r="G56">
            <v>0</v>
          </cell>
          <cell r="H56">
            <v>0</v>
          </cell>
          <cell r="I56">
            <v>0</v>
          </cell>
        </row>
        <row r="57">
          <cell r="A57" t="str">
            <v>OBV</v>
          </cell>
          <cell r="B57">
            <v>45365</v>
          </cell>
          <cell r="C57">
            <v>1330.7675948963388</v>
          </cell>
          <cell r="D57">
            <v>382.08891531883728</v>
          </cell>
          <cell r="E57">
            <v>698.31216084028574</v>
          </cell>
          <cell r="F57" t="str">
            <v xml:space="preserve"> /////////</v>
          </cell>
          <cell r="G57">
            <v>0</v>
          </cell>
          <cell r="H57">
            <v>0</v>
          </cell>
          <cell r="I57">
            <v>2411.1686710554618</v>
          </cell>
        </row>
        <row r="58">
          <cell r="A58" t="str">
            <v>AMR</v>
          </cell>
          <cell r="B58">
            <v>0</v>
          </cell>
          <cell r="C58">
            <v>161.36261906925449</v>
          </cell>
          <cell r="D58">
            <v>15.016567840301065</v>
          </cell>
          <cell r="E58">
            <v>5.9513827699848854</v>
          </cell>
          <cell r="F58" t="str">
            <v xml:space="preserve"> /////////</v>
          </cell>
          <cell r="G58" t="str">
            <v>////////////</v>
          </cell>
          <cell r="H58" t="str">
            <v>////////////</v>
          </cell>
          <cell r="I58">
            <v>182.33056967954045</v>
          </cell>
        </row>
        <row r="59">
          <cell r="A59" t="str">
            <v>TMT</v>
          </cell>
          <cell r="B59">
            <v>0</v>
          </cell>
          <cell r="C59">
            <v>0</v>
          </cell>
          <cell r="D59">
            <v>0</v>
          </cell>
          <cell r="E59">
            <v>0</v>
          </cell>
          <cell r="F59" t="str">
            <v xml:space="preserve"> /////////</v>
          </cell>
          <cell r="G59">
            <v>0</v>
          </cell>
          <cell r="H59">
            <v>0</v>
          </cell>
          <cell r="I59">
            <v>0</v>
          </cell>
        </row>
        <row r="60">
          <cell r="A60" t="str">
            <v>OCL</v>
          </cell>
          <cell r="B60">
            <v>0</v>
          </cell>
          <cell r="C60">
            <v>0</v>
          </cell>
          <cell r="D60">
            <v>0</v>
          </cell>
          <cell r="E60">
            <v>0</v>
          </cell>
          <cell r="F60" t="str">
            <v xml:space="preserve"> /////////</v>
          </cell>
          <cell r="G60">
            <v>0</v>
          </cell>
          <cell r="H60">
            <v>0</v>
          </cell>
          <cell r="I60">
            <v>0</v>
          </cell>
        </row>
        <row r="61">
          <cell r="A61" t="str">
            <v>TNA</v>
          </cell>
          <cell r="B61">
            <v>0</v>
          </cell>
          <cell r="C61">
            <v>5.7203311336568143</v>
          </cell>
          <cell r="D61">
            <v>0.52991823088424495</v>
          </cell>
          <cell r="E61">
            <v>0.21089578100455236</v>
          </cell>
          <cell r="F61" t="str">
            <v xml:space="preserve"> /////////</v>
          </cell>
          <cell r="G61">
            <v>0</v>
          </cell>
          <cell r="H61">
            <v>0</v>
          </cell>
          <cell r="I61">
            <v>6.4611451455456113</v>
          </cell>
        </row>
        <row r="62">
          <cell r="A62" t="str">
            <v>ADM</v>
          </cell>
          <cell r="B62">
            <v>15176</v>
          </cell>
          <cell r="C62" t="str">
            <v>////////////</v>
          </cell>
          <cell r="D62">
            <v>548.58057793559772</v>
          </cell>
          <cell r="E62">
            <v>670.77846475290551</v>
          </cell>
          <cell r="F62" t="str">
            <v xml:space="preserve"> /////////</v>
          </cell>
          <cell r="G62" t="str">
            <v>////////////</v>
          </cell>
          <cell r="H62" t="str">
            <v>////////////</v>
          </cell>
          <cell r="I62">
            <v>1219.3590426885032</v>
          </cell>
        </row>
        <row r="63">
          <cell r="A63" t="str">
            <v>MSS</v>
          </cell>
          <cell r="B63">
            <v>24887.001029999999</v>
          </cell>
          <cell r="C63">
            <v>39859.699999999997</v>
          </cell>
          <cell r="D63">
            <v>2664.2860083889332</v>
          </cell>
          <cell r="E63">
            <v>876.7513168352923</v>
          </cell>
          <cell r="F63" t="str">
            <v xml:space="preserve"> /////////</v>
          </cell>
          <cell r="G63" t="str">
            <v>////////////</v>
          </cell>
          <cell r="H63" t="str">
            <v>////////////</v>
          </cell>
          <cell r="I63">
            <v>43400.737325224218</v>
          </cell>
        </row>
        <row r="64">
          <cell r="A64" t="str">
            <v>CDS</v>
          </cell>
          <cell r="B64">
            <v>24887.001029999999</v>
          </cell>
          <cell r="C64">
            <v>19398.3</v>
          </cell>
          <cell r="D64">
            <v>5010.36520494045</v>
          </cell>
          <cell r="E64">
            <v>1924.1198952707871</v>
          </cell>
          <cell r="F64" t="str">
            <v xml:space="preserve"> /////////</v>
          </cell>
          <cell r="G64" t="str">
            <v>////////////</v>
          </cell>
          <cell r="H64" t="str">
            <v>////////////</v>
          </cell>
          <cell r="I64">
            <v>26332.785100211237</v>
          </cell>
        </row>
        <row r="65">
          <cell r="F65" t="str">
            <v xml:space="preserve"> /////////</v>
          </cell>
        </row>
        <row r="67">
          <cell r="B67">
            <v>21375527.002060004</v>
          </cell>
          <cell r="C67">
            <v>182282.29254629445</v>
          </cell>
          <cell r="D67">
            <v>31793.825480023865</v>
          </cell>
          <cell r="E67">
            <v>45165.780098428666</v>
          </cell>
          <cell r="G67">
            <v>864.17752951154887</v>
          </cell>
          <cell r="H67">
            <v>0</v>
          </cell>
          <cell r="I67">
            <v>260106.07565425851</v>
          </cell>
        </row>
      </sheetData>
      <sheetData sheetId="3">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cell r="AH4">
            <v>33</v>
          </cell>
          <cell r="AI4">
            <v>34</v>
          </cell>
          <cell r="AJ4">
            <v>35</v>
          </cell>
          <cell r="AK4">
            <v>36</v>
          </cell>
          <cell r="AL4">
            <v>37</v>
          </cell>
          <cell r="AM4">
            <v>38</v>
          </cell>
          <cell r="AN4">
            <v>39</v>
          </cell>
          <cell r="AO4">
            <v>40</v>
          </cell>
          <cell r="AP4">
            <v>41</v>
          </cell>
          <cell r="AQ4">
            <v>42</v>
          </cell>
          <cell r="AR4">
            <v>43</v>
          </cell>
          <cell r="AS4">
            <v>44</v>
          </cell>
          <cell r="AT4">
            <v>45</v>
          </cell>
          <cell r="AU4">
            <v>46</v>
          </cell>
          <cell r="AV4">
            <v>47</v>
          </cell>
          <cell r="AW4">
            <v>48</v>
          </cell>
          <cell r="AX4">
            <v>49</v>
          </cell>
          <cell r="AY4">
            <v>50</v>
          </cell>
          <cell r="AZ4">
            <v>51</v>
          </cell>
          <cell r="BA4">
            <v>52</v>
          </cell>
          <cell r="BB4">
            <v>53</v>
          </cell>
          <cell r="BC4">
            <v>54</v>
          </cell>
          <cell r="BD4">
            <v>55</v>
          </cell>
          <cell r="BE4">
            <v>56</v>
          </cell>
          <cell r="BF4">
            <v>57</v>
          </cell>
          <cell r="BG4">
            <v>58</v>
          </cell>
          <cell r="BH4">
            <v>59</v>
          </cell>
          <cell r="BI4">
            <v>60</v>
          </cell>
          <cell r="BJ4">
            <v>61</v>
          </cell>
          <cell r="BK4">
            <v>62</v>
          </cell>
          <cell r="BL4">
            <v>63</v>
          </cell>
          <cell r="BM4">
            <v>64</v>
          </cell>
          <cell r="BN4">
            <v>65</v>
          </cell>
          <cell r="BO4">
            <v>66</v>
          </cell>
          <cell r="BP4">
            <v>67</v>
          </cell>
          <cell r="BQ4">
            <v>68</v>
          </cell>
          <cell r="BR4">
            <v>69</v>
          </cell>
          <cell r="BS4">
            <v>70</v>
          </cell>
          <cell r="BT4">
            <v>71</v>
          </cell>
          <cell r="BU4">
            <v>72</v>
          </cell>
          <cell r="BV4">
            <v>73</v>
          </cell>
          <cell r="BW4">
            <v>74</v>
          </cell>
          <cell r="BX4">
            <v>75</v>
          </cell>
          <cell r="BY4">
            <v>76</v>
          </cell>
          <cell r="BZ4">
            <v>77</v>
          </cell>
          <cell r="CA4">
            <v>78</v>
          </cell>
          <cell r="CB4">
            <v>79</v>
          </cell>
          <cell r="CC4">
            <v>80</v>
          </cell>
          <cell r="CD4">
            <v>81</v>
          </cell>
          <cell r="CE4">
            <v>82</v>
          </cell>
          <cell r="CF4">
            <v>83</v>
          </cell>
          <cell r="CG4">
            <v>84</v>
          </cell>
          <cell r="CH4">
            <v>85</v>
          </cell>
          <cell r="CI4">
            <v>86</v>
          </cell>
          <cell r="CJ4">
            <v>87</v>
          </cell>
          <cell r="CK4">
            <v>88</v>
          </cell>
          <cell r="CL4">
            <v>89</v>
          </cell>
          <cell r="CM4">
            <v>90</v>
          </cell>
          <cell r="CN4">
            <v>91</v>
          </cell>
          <cell r="CO4">
            <v>92</v>
          </cell>
          <cell r="CP4">
            <v>93</v>
          </cell>
          <cell r="CQ4">
            <v>94</v>
          </cell>
          <cell r="CR4">
            <v>95</v>
          </cell>
          <cell r="CS4">
            <v>96</v>
          </cell>
          <cell r="CT4">
            <v>97</v>
          </cell>
          <cell r="CU4">
            <v>98</v>
          </cell>
          <cell r="CV4">
            <v>99</v>
          </cell>
        </row>
        <row r="5">
          <cell r="AD5" t="str">
            <v>HSCRC TRIAL BALANCE</v>
          </cell>
          <cell r="BB5" t="str">
            <v>HSCRC TRIAL BALANCE</v>
          </cell>
          <cell r="BR5" t="str">
            <v>HSCRC TRIAL BALANCE</v>
          </cell>
          <cell r="CH5" t="str">
            <v>OVERHEAD ALLOCATION</v>
          </cell>
          <cell r="CP5" t="str">
            <v>FINAL HSCRC TRIAL BALANCE FOR</v>
          </cell>
        </row>
        <row r="6">
          <cell r="F6" t="str">
            <v>HSCRC</v>
          </cell>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SCHD</v>
          </cell>
          <cell r="BZ7" t="str">
            <v>Yes, Salary &amp; Other are Reversed Here</v>
          </cell>
        </row>
        <row r="8">
          <cell r="B8" t="str">
            <v>CODE</v>
          </cell>
          <cell r="D8" t="str">
            <v>DESCRIPTION</v>
          </cell>
          <cell r="F8" t="str">
            <v>#</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v>
          </cell>
          <cell r="F9" t="str">
            <v>C1</v>
          </cell>
          <cell r="H9">
            <v>0</v>
          </cell>
          <cell r="J9">
            <v>3300518.06</v>
          </cell>
          <cell r="L9">
            <v>3300518.06</v>
          </cell>
          <cell r="N9">
            <v>0</v>
          </cell>
          <cell r="O9" t="str">
            <v>DTY</v>
          </cell>
          <cell r="P9">
            <v>0</v>
          </cell>
          <cell r="R9">
            <v>3300.5</v>
          </cell>
          <cell r="T9">
            <v>3300.5</v>
          </cell>
          <cell r="X9">
            <v>0</v>
          </cell>
          <cell r="Z9">
            <v>0</v>
          </cell>
          <cell r="AD9">
            <v>0</v>
          </cell>
          <cell r="AF9">
            <v>3300.5</v>
          </cell>
          <cell r="AH9">
            <v>3300.5</v>
          </cell>
          <cell r="AJ9">
            <v>0</v>
          </cell>
          <cell r="AL9">
            <v>0</v>
          </cell>
          <cell r="AN9">
            <v>0</v>
          </cell>
          <cell r="AP9">
            <v>0</v>
          </cell>
          <cell r="AR9">
            <v>0</v>
          </cell>
          <cell r="AT9">
            <v>0.6880899867666519</v>
          </cell>
          <cell r="AV9">
            <v>107.99744155271283</v>
          </cell>
          <cell r="AX9">
            <v>108.68553153947948</v>
          </cell>
          <cell r="AZ9">
            <v>2.0257732177394725E-3</v>
          </cell>
          <cell r="BB9">
            <v>0.6880899867666519</v>
          </cell>
          <cell r="BD9">
            <v>3408.4974415527126</v>
          </cell>
          <cell r="BF9">
            <v>3409.1855315394791</v>
          </cell>
          <cell r="BH9">
            <v>2.0257732177394725E-3</v>
          </cell>
          <cell r="BN9">
            <v>0</v>
          </cell>
          <cell r="BR9">
            <v>0.6880899867666519</v>
          </cell>
          <cell r="BT9">
            <v>3408.4974415527126</v>
          </cell>
          <cell r="BV9">
            <v>3409.1855315394791</v>
          </cell>
          <cell r="BX9">
            <v>2.0257732177394725E-3</v>
          </cell>
          <cell r="CB9">
            <v>6.8000000000000005E-4</v>
          </cell>
          <cell r="CD9">
            <v>6.8000000000000005E-4</v>
          </cell>
          <cell r="CG9" t="str">
            <v>DTY</v>
          </cell>
          <cell r="CH9">
            <v>0</v>
          </cell>
          <cell r="CJ9">
            <v>0</v>
          </cell>
          <cell r="CL9">
            <v>0</v>
          </cell>
          <cell r="CN9">
            <v>0</v>
          </cell>
          <cell r="CO9" t="str">
            <v>DTY</v>
          </cell>
          <cell r="CP9">
            <v>0.68876998676665191</v>
          </cell>
          <cell r="CR9">
            <v>3408.4974415527126</v>
          </cell>
          <cell r="CT9">
            <v>3409.1862115394792</v>
          </cell>
          <cell r="CV9">
            <v>2.0257732177394725E-3</v>
          </cell>
        </row>
        <row r="10">
          <cell r="B10" t="str">
            <v>LL</v>
          </cell>
          <cell r="D10" t="str">
            <v>LAUNDRY &amp; LINEN</v>
          </cell>
          <cell r="F10" t="str">
            <v>C2</v>
          </cell>
          <cell r="H10">
            <v>99751.093438422497</v>
          </cell>
          <cell r="J10">
            <v>1000541.8800000001</v>
          </cell>
          <cell r="L10">
            <v>1100292.9734384227</v>
          </cell>
          <cell r="N10">
            <v>2.5787259615384617</v>
          </cell>
          <cell r="O10" t="str">
            <v>LL</v>
          </cell>
          <cell r="P10">
            <v>99.8</v>
          </cell>
          <cell r="R10">
            <v>1000.5</v>
          </cell>
          <cell r="T10">
            <v>1100.3</v>
          </cell>
          <cell r="X10">
            <v>0</v>
          </cell>
          <cell r="Z10">
            <v>0</v>
          </cell>
          <cell r="AD10">
            <v>99.8</v>
          </cell>
          <cell r="AF10">
            <v>1000.5</v>
          </cell>
          <cell r="AH10">
            <v>1100.3</v>
          </cell>
          <cell r="AJ10">
            <v>2.5787259615384617</v>
          </cell>
          <cell r="AL10">
            <v>0</v>
          </cell>
          <cell r="AN10">
            <v>0</v>
          </cell>
          <cell r="AP10">
            <v>0</v>
          </cell>
          <cell r="AR10">
            <v>0</v>
          </cell>
          <cell r="AT10">
            <v>3.6215262461402734E-2</v>
          </cell>
          <cell r="AV10">
            <v>5.6840758711954118</v>
          </cell>
          <cell r="AX10">
            <v>5.720291133656815</v>
          </cell>
          <cell r="AZ10">
            <v>1.0661964303891961E-4</v>
          </cell>
          <cell r="BB10">
            <v>99.836215262461394</v>
          </cell>
          <cell r="BD10">
            <v>1006.1840758711954</v>
          </cell>
          <cell r="BF10">
            <v>1106.0202911336569</v>
          </cell>
          <cell r="BH10">
            <v>2.5788325811815005</v>
          </cell>
          <cell r="BN10">
            <v>0</v>
          </cell>
          <cell r="BR10">
            <v>99.836215262461394</v>
          </cell>
          <cell r="BT10">
            <v>1006.1840758711954</v>
          </cell>
          <cell r="BV10">
            <v>1106.0202911336569</v>
          </cell>
          <cell r="BX10">
            <v>2.5788325811815005</v>
          </cell>
          <cell r="CB10">
            <v>0.86241000000000001</v>
          </cell>
          <cell r="CD10">
            <v>0.86241000000000001</v>
          </cell>
          <cell r="CG10" t="str">
            <v>LL</v>
          </cell>
          <cell r="CH10">
            <v>-0.7465321409117267</v>
          </cell>
          <cell r="CJ10">
            <v>-7.4880048528925318</v>
          </cell>
          <cell r="CL10">
            <v>-8.2345369938042587</v>
          </cell>
          <cell r="CN10">
            <v>-1.9299054742496095E-2</v>
          </cell>
          <cell r="CO10" t="str">
            <v>LL</v>
          </cell>
          <cell r="CP10">
            <v>99.952093121549666</v>
          </cell>
          <cell r="CR10">
            <v>998.69607101830286</v>
          </cell>
          <cell r="CT10">
            <v>1098.6481641398525</v>
          </cell>
          <cell r="CV10">
            <v>2.5595335264390044</v>
          </cell>
        </row>
        <row r="11">
          <cell r="B11" t="str">
            <v>SSS</v>
          </cell>
          <cell r="D11" t="str">
            <v>SOCIAL SERVICES</v>
          </cell>
          <cell r="F11" t="str">
            <v>C3</v>
          </cell>
          <cell r="H11">
            <v>505192.30529228889</v>
          </cell>
          <cell r="J11">
            <v>1599.28</v>
          </cell>
          <cell r="L11">
            <v>506791.58529228892</v>
          </cell>
          <cell r="N11">
            <v>5.1590144230769228</v>
          </cell>
          <cell r="O11" t="str">
            <v>SSS</v>
          </cell>
          <cell r="P11">
            <v>505.2</v>
          </cell>
          <cell r="R11">
            <v>1.6</v>
          </cell>
          <cell r="T11">
            <v>506.8</v>
          </cell>
          <cell r="X11">
            <v>0</v>
          </cell>
          <cell r="Z11">
            <v>0</v>
          </cell>
          <cell r="AD11">
            <v>505.2</v>
          </cell>
          <cell r="AF11">
            <v>1.6</v>
          </cell>
          <cell r="AH11">
            <v>506.8</v>
          </cell>
          <cell r="AJ11">
            <v>5.1590144230769228</v>
          </cell>
          <cell r="AL11">
            <v>0</v>
          </cell>
          <cell r="AN11">
            <v>0</v>
          </cell>
          <cell r="AP11">
            <v>0</v>
          </cell>
          <cell r="AR11">
            <v>0</v>
          </cell>
          <cell r="AT11">
            <v>0.25350683722981909</v>
          </cell>
          <cell r="AV11">
            <v>39.788531098367883</v>
          </cell>
          <cell r="AX11">
            <v>40.042037935597705</v>
          </cell>
          <cell r="AZ11">
            <v>7.4633750127243732E-4</v>
          </cell>
          <cell r="BB11">
            <v>505.45350683722978</v>
          </cell>
          <cell r="BD11">
            <v>41.388531098367885</v>
          </cell>
          <cell r="BF11">
            <v>546.84203793559766</v>
          </cell>
          <cell r="BH11">
            <v>5.1597607605781954</v>
          </cell>
          <cell r="BN11">
            <v>0</v>
          </cell>
          <cell r="BR11">
            <v>505.45350683722978</v>
          </cell>
          <cell r="BT11">
            <v>41.388531098367885</v>
          </cell>
          <cell r="BV11">
            <v>546.84203793559766</v>
          </cell>
          <cell r="BX11">
            <v>5.1597607605781954</v>
          </cell>
          <cell r="CB11">
            <v>1.73854</v>
          </cell>
          <cell r="CD11">
            <v>1.73854</v>
          </cell>
          <cell r="CG11" t="str">
            <v>SSS</v>
          </cell>
          <cell r="CH11">
            <v>0</v>
          </cell>
          <cell r="CJ11">
            <v>0</v>
          </cell>
          <cell r="CL11">
            <v>0</v>
          </cell>
          <cell r="CN11">
            <v>0</v>
          </cell>
          <cell r="CO11" t="str">
            <v>SSS</v>
          </cell>
          <cell r="CP11">
            <v>507.19204683722978</v>
          </cell>
          <cell r="CR11">
            <v>41.388531098367885</v>
          </cell>
          <cell r="CT11">
            <v>548.58057793559772</v>
          </cell>
          <cell r="CV11">
            <v>5.1597607605781954</v>
          </cell>
        </row>
        <row r="12">
          <cell r="B12" t="str">
            <v>PUR</v>
          </cell>
          <cell r="D12" t="str">
            <v>PURCHASING &amp; STORES</v>
          </cell>
          <cell r="F12" t="str">
            <v>C4</v>
          </cell>
          <cell r="H12">
            <v>1196840.4079845827</v>
          </cell>
          <cell r="J12">
            <v>1283411.8700000001</v>
          </cell>
          <cell r="L12">
            <v>2480252.2779845828</v>
          </cell>
          <cell r="N12">
            <v>20.308173076923076</v>
          </cell>
          <cell r="O12" t="str">
            <v>PUR</v>
          </cell>
          <cell r="P12">
            <v>1196.8</v>
          </cell>
          <cell r="R12">
            <v>1283.4000000000001</v>
          </cell>
          <cell r="T12">
            <v>2480.1999999999998</v>
          </cell>
          <cell r="X12">
            <v>0</v>
          </cell>
          <cell r="Z12">
            <v>0</v>
          </cell>
          <cell r="AD12">
            <v>1196.8</v>
          </cell>
          <cell r="AF12">
            <v>1283.4000000000001</v>
          </cell>
          <cell r="AH12">
            <v>2480.1999999999998</v>
          </cell>
          <cell r="AJ12">
            <v>20.308173076923076</v>
          </cell>
          <cell r="AL12">
            <v>0</v>
          </cell>
          <cell r="AN12">
            <v>0</v>
          </cell>
          <cell r="AP12">
            <v>0</v>
          </cell>
          <cell r="AR12">
            <v>0</v>
          </cell>
          <cell r="AT12">
            <v>0.76052051168945745</v>
          </cell>
          <cell r="AV12">
            <v>119.36559329510366</v>
          </cell>
          <cell r="AX12">
            <v>120.12611380679313</v>
          </cell>
          <cell r="AZ12">
            <v>2.2390125038173119E-3</v>
          </cell>
          <cell r="BB12">
            <v>1197.5605205116894</v>
          </cell>
          <cell r="BD12">
            <v>1402.7655932951038</v>
          </cell>
          <cell r="BF12">
            <v>2600.3261138067933</v>
          </cell>
          <cell r="BH12">
            <v>20.310412089426894</v>
          </cell>
          <cell r="BN12">
            <v>0</v>
          </cell>
          <cell r="BR12">
            <v>1197.5605205116894</v>
          </cell>
          <cell r="BT12">
            <v>1402.7655932951038</v>
          </cell>
          <cell r="BV12">
            <v>2600.3261138067933</v>
          </cell>
          <cell r="BX12">
            <v>20.310412089426894</v>
          </cell>
          <cell r="CB12">
            <v>6.7582500000000003</v>
          </cell>
          <cell r="CD12">
            <v>6.7582500000000003</v>
          </cell>
          <cell r="CG12" t="str">
            <v>PUR</v>
          </cell>
          <cell r="CH12">
            <v>-14.896809208674396</v>
          </cell>
          <cell r="CJ12">
            <v>-15.974345147431144</v>
          </cell>
          <cell r="CL12">
            <v>-30.871154356105542</v>
          </cell>
          <cell r="CN12">
            <v>-0.25277136173326648</v>
          </cell>
          <cell r="CO12" t="str">
            <v>PUR</v>
          </cell>
          <cell r="CP12">
            <v>1189.4219613030152</v>
          </cell>
          <cell r="CR12">
            <v>1386.7912481476726</v>
          </cell>
          <cell r="CT12">
            <v>2576.2132094506878</v>
          </cell>
          <cell r="CV12">
            <v>20.057640727693627</v>
          </cell>
        </row>
        <row r="13">
          <cell r="B13" t="str">
            <v>POP</v>
          </cell>
          <cell r="D13" t="str">
            <v>PLANT OPERATIONS</v>
          </cell>
          <cell r="F13" t="str">
            <v>C5</v>
          </cell>
          <cell r="H13">
            <v>3230654.4345939183</v>
          </cell>
          <cell r="J13">
            <v>8976277.0500000026</v>
          </cell>
          <cell r="L13">
            <v>12206931.48459392</v>
          </cell>
          <cell r="N13">
            <v>46.156129807692309</v>
          </cell>
          <cell r="O13" t="str">
            <v>POP</v>
          </cell>
          <cell r="P13">
            <v>3230.7</v>
          </cell>
          <cell r="R13">
            <v>8976.2999999999993</v>
          </cell>
          <cell r="T13">
            <v>12207</v>
          </cell>
          <cell r="X13">
            <v>0</v>
          </cell>
          <cell r="Z13">
            <v>0</v>
          </cell>
          <cell r="AD13">
            <v>3230.7</v>
          </cell>
          <cell r="AF13">
            <v>8976.2999999999993</v>
          </cell>
          <cell r="AH13">
            <v>12207</v>
          </cell>
          <cell r="AJ13">
            <v>46.156129807692309</v>
          </cell>
          <cell r="AL13">
            <v>0</v>
          </cell>
          <cell r="AN13">
            <v>0</v>
          </cell>
          <cell r="AP13">
            <v>0</v>
          </cell>
          <cell r="AR13">
            <v>0</v>
          </cell>
          <cell r="AT13">
            <v>1.8469783855315394</v>
          </cell>
          <cell r="AV13">
            <v>289.88786943096602</v>
          </cell>
          <cell r="AX13">
            <v>291.73484781649756</v>
          </cell>
          <cell r="AZ13">
            <v>5.4376017949849011E-3</v>
          </cell>
          <cell r="BB13">
            <v>3232.5469783855315</v>
          </cell>
          <cell r="BD13">
            <v>9266.1878694309653</v>
          </cell>
          <cell r="BF13">
            <v>12498.734847816497</v>
          </cell>
          <cell r="BH13">
            <v>46.161567409487297</v>
          </cell>
          <cell r="BN13">
            <v>0</v>
          </cell>
          <cell r="BR13">
            <v>3232.5469783855315</v>
          </cell>
          <cell r="BT13">
            <v>9266.1878694309653</v>
          </cell>
          <cell r="BV13">
            <v>12498.734847816497</v>
          </cell>
          <cell r="BX13">
            <v>46.161567409487297</v>
          </cell>
          <cell r="CB13">
            <v>15.19537</v>
          </cell>
          <cell r="CD13">
            <v>15.19537</v>
          </cell>
          <cell r="CG13" t="str">
            <v>POP</v>
          </cell>
          <cell r="CH13">
            <v>-74.445502264154484</v>
          </cell>
          <cell r="CJ13">
            <v>-206.84460903459296</v>
          </cell>
          <cell r="CL13">
            <v>-281.29011129874743</v>
          </cell>
          <cell r="CN13">
            <v>-1.0635975885595059</v>
          </cell>
          <cell r="CO13" t="str">
            <v>POP</v>
          </cell>
          <cell r="CP13">
            <v>3173.2968461213768</v>
          </cell>
          <cell r="CR13">
            <v>9059.343260396372</v>
          </cell>
          <cell r="CT13">
            <v>12232.640106517749</v>
          </cell>
          <cell r="CV13">
            <v>45.097969820927794</v>
          </cell>
        </row>
        <row r="14">
          <cell r="B14" t="str">
            <v>HKP</v>
          </cell>
          <cell r="D14" t="str">
            <v>HOUSEKEEPING</v>
          </cell>
          <cell r="F14" t="str">
            <v>C6</v>
          </cell>
          <cell r="H14">
            <v>0</v>
          </cell>
          <cell r="J14">
            <v>4307363.5899999989</v>
          </cell>
          <cell r="L14">
            <v>4307363.5899999989</v>
          </cell>
          <cell r="N14">
            <v>0</v>
          </cell>
          <cell r="O14" t="str">
            <v>HKP</v>
          </cell>
          <cell r="P14">
            <v>0</v>
          </cell>
          <cell r="R14">
            <v>4307.3999999999996</v>
          </cell>
          <cell r="T14">
            <v>4307.3999999999996</v>
          </cell>
          <cell r="X14">
            <v>0</v>
          </cell>
          <cell r="Z14">
            <v>0</v>
          </cell>
          <cell r="AD14">
            <v>0</v>
          </cell>
          <cell r="AF14">
            <v>4307.3999999999996</v>
          </cell>
          <cell r="AH14">
            <v>4307.3999999999996</v>
          </cell>
          <cell r="AJ14">
            <v>0</v>
          </cell>
          <cell r="AL14">
            <v>0</v>
          </cell>
          <cell r="AN14">
            <v>0</v>
          </cell>
          <cell r="AP14">
            <v>0</v>
          </cell>
          <cell r="AR14">
            <v>0</v>
          </cell>
          <cell r="AT14">
            <v>0.28972209969122187</v>
          </cell>
          <cell r="AV14">
            <v>45.472606969563294</v>
          </cell>
          <cell r="AX14">
            <v>45.76232906925452</v>
          </cell>
          <cell r="AZ14">
            <v>8.5295714431135692E-4</v>
          </cell>
          <cell r="BB14">
            <v>0.28972209969122187</v>
          </cell>
          <cell r="BD14">
            <v>4352.8726069695631</v>
          </cell>
          <cell r="BF14">
            <v>4353.1623290692542</v>
          </cell>
          <cell r="BH14">
            <v>8.5295714431135692E-4</v>
          </cell>
          <cell r="BN14">
            <v>0</v>
          </cell>
          <cell r="BR14">
            <v>0.28972209969122187</v>
          </cell>
          <cell r="BT14">
            <v>4352.8726069695631</v>
          </cell>
          <cell r="BV14">
            <v>4353.1623290692542</v>
          </cell>
          <cell r="BX14">
            <v>8.5295714431135692E-4</v>
          </cell>
          <cell r="CB14">
            <v>2.9E-4</v>
          </cell>
          <cell r="CD14">
            <v>2.9E-4</v>
          </cell>
          <cell r="CG14" t="str">
            <v>HKP</v>
          </cell>
          <cell r="CH14">
            <v>0</v>
          </cell>
          <cell r="CJ14">
            <v>-99.256621958141366</v>
          </cell>
          <cell r="CL14">
            <v>-99.256621958141366</v>
          </cell>
          <cell r="CN14">
            <v>0</v>
          </cell>
          <cell r="CO14" t="str">
            <v>HKP</v>
          </cell>
          <cell r="CP14">
            <v>0.29001209969122188</v>
          </cell>
          <cell r="CR14">
            <v>4253.6159850114218</v>
          </cell>
          <cell r="CT14">
            <v>4253.9059971111128</v>
          </cell>
          <cell r="CV14">
            <v>8.5295714431135692E-4</v>
          </cell>
        </row>
        <row r="15">
          <cell r="B15" t="str">
            <v>CSS</v>
          </cell>
          <cell r="D15" t="str">
            <v>CENTRAL SVCS &amp; SUPPLY</v>
          </cell>
          <cell r="F15" t="str">
            <v>C7</v>
          </cell>
          <cell r="H15">
            <v>937464.79110080563</v>
          </cell>
          <cell r="J15">
            <v>1632441.2820899966</v>
          </cell>
          <cell r="L15">
            <v>2569906.0731908022</v>
          </cell>
          <cell r="N15">
            <v>18.771569437643187</v>
          </cell>
          <cell r="O15" t="str">
            <v>CSS</v>
          </cell>
          <cell r="P15">
            <v>937.5</v>
          </cell>
          <cell r="R15">
            <v>1632.4</v>
          </cell>
          <cell r="T15">
            <v>2569.9</v>
          </cell>
          <cell r="X15">
            <v>0</v>
          </cell>
          <cell r="Z15">
            <v>0</v>
          </cell>
          <cell r="AD15">
            <v>937.5</v>
          </cell>
          <cell r="AF15">
            <v>1632.4</v>
          </cell>
          <cell r="AH15">
            <v>2569.9</v>
          </cell>
          <cell r="AJ15">
            <v>18.771569437643187</v>
          </cell>
          <cell r="AL15">
            <v>0</v>
          </cell>
          <cell r="AN15">
            <v>0</v>
          </cell>
          <cell r="AP15">
            <v>0</v>
          </cell>
          <cell r="AR15">
            <v>0</v>
          </cell>
          <cell r="AT15">
            <v>0.76052051168945745</v>
          </cell>
          <cell r="AV15">
            <v>119.36559329510366</v>
          </cell>
          <cell r="AX15">
            <v>120.12611380679313</v>
          </cell>
          <cell r="AZ15">
            <v>2.2390125038173119E-3</v>
          </cell>
          <cell r="BB15">
            <v>938.26052051168949</v>
          </cell>
          <cell r="BD15">
            <v>1751.7655932951038</v>
          </cell>
          <cell r="BF15">
            <v>2690.0261138067935</v>
          </cell>
          <cell r="BH15">
            <v>18.773808450147005</v>
          </cell>
          <cell r="BN15">
            <v>0</v>
          </cell>
          <cell r="BR15">
            <v>938.26052051168949</v>
          </cell>
          <cell r="BT15">
            <v>1751.7655932951038</v>
          </cell>
          <cell r="BV15">
            <v>2690.0261138067935</v>
          </cell>
          <cell r="BX15">
            <v>18.773808450147005</v>
          </cell>
          <cell r="CB15">
            <v>6.24695</v>
          </cell>
          <cell r="CD15">
            <v>6.24695</v>
          </cell>
          <cell r="CG15" t="str">
            <v>CSS</v>
          </cell>
          <cell r="CH15">
            <v>-11.668417977627637</v>
          </cell>
          <cell r="CJ15">
            <v>-20.318637440232344</v>
          </cell>
          <cell r="CL15">
            <v>-31.987055417859981</v>
          </cell>
          <cell r="CN15">
            <v>-0.2336455943452371</v>
          </cell>
          <cell r="CO15" t="str">
            <v>CSS</v>
          </cell>
          <cell r="CP15">
            <v>932.83905253406181</v>
          </cell>
          <cell r="CR15">
            <v>1731.4469558548715</v>
          </cell>
          <cell r="CT15">
            <v>2664.2860083889332</v>
          </cell>
          <cell r="CV15">
            <v>18.540162855801768</v>
          </cell>
        </row>
        <row r="16">
          <cell r="B16" t="str">
            <v>PHM</v>
          </cell>
          <cell r="D16" t="str">
            <v>PHARMACY</v>
          </cell>
          <cell r="F16" t="str">
            <v>C8</v>
          </cell>
          <cell r="H16">
            <v>4175589.7868170217</v>
          </cell>
          <cell r="J16">
            <v>696734.90000000154</v>
          </cell>
          <cell r="L16">
            <v>4872324.686817023</v>
          </cell>
          <cell r="N16">
            <v>36.261538461538464</v>
          </cell>
          <cell r="O16" t="str">
            <v>PHM</v>
          </cell>
          <cell r="P16">
            <v>4175.6000000000004</v>
          </cell>
          <cell r="R16">
            <v>696.7</v>
          </cell>
          <cell r="T16">
            <v>4872.3</v>
          </cell>
          <cell r="X16">
            <v>0</v>
          </cell>
          <cell r="Z16">
            <v>0</v>
          </cell>
          <cell r="AD16">
            <v>4175.6000000000004</v>
          </cell>
          <cell r="AF16">
            <v>696.7</v>
          </cell>
          <cell r="AH16">
            <v>4872.3</v>
          </cell>
          <cell r="AJ16">
            <v>36.261538461538464</v>
          </cell>
          <cell r="AL16">
            <v>0</v>
          </cell>
          <cell r="AN16">
            <v>0</v>
          </cell>
          <cell r="AP16">
            <v>0</v>
          </cell>
          <cell r="AR16">
            <v>0</v>
          </cell>
          <cell r="AT16">
            <v>0.79673577415086005</v>
          </cell>
          <cell r="AV16">
            <v>125.04966916629907</v>
          </cell>
          <cell r="AX16">
            <v>125.84640494044993</v>
          </cell>
          <cell r="AZ16">
            <v>2.3456321468562314E-3</v>
          </cell>
          <cell r="BB16">
            <v>4176.3967357741512</v>
          </cell>
          <cell r="BD16">
            <v>821.7496691662991</v>
          </cell>
          <cell r="BF16">
            <v>4998.1464049404503</v>
          </cell>
          <cell r="BH16">
            <v>36.26388409368532</v>
          </cell>
          <cell r="BN16">
            <v>0</v>
          </cell>
          <cell r="BR16">
            <v>4176.3967357741512</v>
          </cell>
          <cell r="BT16">
            <v>821.7496691662991</v>
          </cell>
          <cell r="BV16">
            <v>4998.1464049404503</v>
          </cell>
          <cell r="BX16">
            <v>36.26388409368532</v>
          </cell>
          <cell r="CB16">
            <v>12.2188</v>
          </cell>
          <cell r="CD16">
            <v>12.2188</v>
          </cell>
          <cell r="CG16" t="str">
            <v>PHM</v>
          </cell>
          <cell r="CH16">
            <v>0</v>
          </cell>
          <cell r="CJ16">
            <v>0</v>
          </cell>
          <cell r="CL16">
            <v>0</v>
          </cell>
          <cell r="CN16">
            <v>0</v>
          </cell>
          <cell r="CO16" t="str">
            <v>PHM</v>
          </cell>
          <cell r="CP16">
            <v>4188.6155357741509</v>
          </cell>
          <cell r="CR16">
            <v>821.7496691662991</v>
          </cell>
          <cell r="CT16">
            <v>5010.36520494045</v>
          </cell>
          <cell r="CV16">
            <v>36.26388409368532</v>
          </cell>
        </row>
        <row r="17">
          <cell r="B17" t="str">
            <v>FIS</v>
          </cell>
          <cell r="D17" t="str">
            <v>GENERAL ACCOUNTING</v>
          </cell>
          <cell r="F17" t="str">
            <v>C9</v>
          </cell>
          <cell r="H17">
            <v>626548.3932811406</v>
          </cell>
          <cell r="J17">
            <v>1360973.3</v>
          </cell>
          <cell r="L17">
            <v>1987521.6932811406</v>
          </cell>
          <cell r="N17">
            <v>7.2557692307692312</v>
          </cell>
          <cell r="O17" t="str">
            <v>FIS</v>
          </cell>
          <cell r="P17">
            <v>626.5</v>
          </cell>
          <cell r="R17">
            <v>1361</v>
          </cell>
          <cell r="T17">
            <v>1987.5</v>
          </cell>
          <cell r="X17">
            <v>0</v>
          </cell>
          <cell r="Z17">
            <v>0</v>
          </cell>
          <cell r="AD17">
            <v>626.5</v>
          </cell>
          <cell r="AF17">
            <v>1361</v>
          </cell>
          <cell r="AH17">
            <v>1987.5</v>
          </cell>
          <cell r="AJ17">
            <v>7.2557692307692312</v>
          </cell>
          <cell r="AL17">
            <v>0</v>
          </cell>
          <cell r="AN17">
            <v>0</v>
          </cell>
          <cell r="AP17">
            <v>0</v>
          </cell>
          <cell r="AR17">
            <v>0</v>
          </cell>
          <cell r="AT17">
            <v>1.2675341861490956</v>
          </cell>
          <cell r="AV17">
            <v>198.94265549183942</v>
          </cell>
          <cell r="AX17">
            <v>200.21018967798852</v>
          </cell>
          <cell r="AZ17">
            <v>3.7316875063621866E-3</v>
          </cell>
          <cell r="BB17">
            <v>627.76753418614908</v>
          </cell>
          <cell r="BD17">
            <v>1559.9426554918393</v>
          </cell>
          <cell r="BF17">
            <v>2187.7101896779886</v>
          </cell>
          <cell r="BH17">
            <v>7.2595009182755934</v>
          </cell>
          <cell r="BN17">
            <v>0</v>
          </cell>
          <cell r="BR17">
            <v>627.76753418614908</v>
          </cell>
          <cell r="BT17">
            <v>1559.9426554918393</v>
          </cell>
          <cell r="BV17">
            <v>2187.7101896779886</v>
          </cell>
          <cell r="BX17">
            <v>7.2595009182755934</v>
          </cell>
          <cell r="CB17">
            <v>2.0626500000000001</v>
          </cell>
          <cell r="CD17">
            <v>2.0626500000000001</v>
          </cell>
          <cell r="CG17" t="str">
            <v>FIS</v>
          </cell>
          <cell r="CH17">
            <v>-46.630683412520824</v>
          </cell>
          <cell r="CJ17">
            <v>-101.29004521557681</v>
          </cell>
          <cell r="CL17">
            <v>-147.92072862809763</v>
          </cell>
          <cell r="CN17">
            <v>-1.1378022146232296</v>
          </cell>
          <cell r="CO17" t="str">
            <v>FIS</v>
          </cell>
          <cell r="CP17">
            <v>583.19950077362819</v>
          </cell>
          <cell r="CR17">
            <v>1458.6526102762625</v>
          </cell>
          <cell r="CT17">
            <v>2041.8521110498907</v>
          </cell>
          <cell r="CV17">
            <v>6.1216987036523633</v>
          </cell>
        </row>
        <row r="18">
          <cell r="B18" t="str">
            <v>PAC</v>
          </cell>
          <cell r="D18" t="str">
            <v>PATIENT ACCOUNTS</v>
          </cell>
          <cell r="F18" t="str">
            <v>C10</v>
          </cell>
          <cell r="H18">
            <v>2063997.8161338044</v>
          </cell>
          <cell r="J18">
            <v>1839675.7916799195</v>
          </cell>
          <cell r="L18">
            <v>3903673.6078137239</v>
          </cell>
          <cell r="N18">
            <v>41.834535940821986</v>
          </cell>
          <cell r="O18" t="str">
            <v>PAC</v>
          </cell>
          <cell r="P18">
            <v>2064</v>
          </cell>
          <cell r="R18">
            <v>1839.7</v>
          </cell>
          <cell r="T18">
            <v>3903.7</v>
          </cell>
          <cell r="X18">
            <v>0</v>
          </cell>
          <cell r="Z18">
            <v>0</v>
          </cell>
          <cell r="AD18">
            <v>2064</v>
          </cell>
          <cell r="AF18">
            <v>1839.7</v>
          </cell>
          <cell r="AH18">
            <v>3903.7</v>
          </cell>
          <cell r="AJ18">
            <v>41.834535940821986</v>
          </cell>
          <cell r="AL18">
            <v>0</v>
          </cell>
          <cell r="AN18">
            <v>0</v>
          </cell>
          <cell r="AP18">
            <v>0</v>
          </cell>
          <cell r="AR18">
            <v>0</v>
          </cell>
          <cell r="AT18">
            <v>1.6296868107631231</v>
          </cell>
          <cell r="AV18">
            <v>255.78341420379357</v>
          </cell>
          <cell r="AX18">
            <v>257.41310101455667</v>
          </cell>
          <cell r="AZ18">
            <v>4.7978839367513832E-3</v>
          </cell>
          <cell r="BB18">
            <v>2065.6296868107629</v>
          </cell>
          <cell r="BD18">
            <v>2095.4834142037935</v>
          </cell>
          <cell r="BF18">
            <v>4161.1131010145564</v>
          </cell>
          <cell r="BH18">
            <v>41.839333824758739</v>
          </cell>
          <cell r="BN18">
            <v>0</v>
          </cell>
          <cell r="BR18">
            <v>2065.6296868107629</v>
          </cell>
          <cell r="BT18">
            <v>2095.4834142037935</v>
          </cell>
          <cell r="BV18">
            <v>4161.1131010145564</v>
          </cell>
          <cell r="BX18">
            <v>41.839333824758739</v>
          </cell>
          <cell r="CB18">
            <v>13.86509</v>
          </cell>
          <cell r="CD18">
            <v>13.86509</v>
          </cell>
          <cell r="CG18" t="str">
            <v>PAC</v>
          </cell>
          <cell r="CH18">
            <v>-34.016264477645606</v>
          </cell>
          <cell r="CJ18">
            <v>-30.319265744246966</v>
          </cell>
          <cell r="CL18">
            <v>-64.335530221892569</v>
          </cell>
          <cell r="CN18">
            <v>-0.68946518631893661</v>
          </cell>
          <cell r="CO18" t="str">
            <v>PAC</v>
          </cell>
          <cell r="CP18">
            <v>2045.4785123331171</v>
          </cell>
          <cell r="CR18">
            <v>2065.1641484595466</v>
          </cell>
          <cell r="CT18">
            <v>4110.6426607926642</v>
          </cell>
          <cell r="CV18">
            <v>41.149868638439806</v>
          </cell>
        </row>
        <row r="19">
          <cell r="B19" t="str">
            <v>MGT</v>
          </cell>
          <cell r="D19" t="str">
            <v>HOSPITAL ADMIN</v>
          </cell>
          <cell r="F19" t="str">
            <v>C11</v>
          </cell>
          <cell r="H19">
            <v>7567683.2097787801</v>
          </cell>
          <cell r="J19">
            <v>16064168.598713309</v>
          </cell>
          <cell r="L19">
            <v>23631851.808492087</v>
          </cell>
          <cell r="N19">
            <v>52.141689834654663</v>
          </cell>
          <cell r="O19" t="str">
            <v>MGT</v>
          </cell>
          <cell r="P19">
            <v>7567.7</v>
          </cell>
          <cell r="R19">
            <v>16064.2</v>
          </cell>
          <cell r="T19">
            <v>23631.9</v>
          </cell>
          <cell r="X19">
            <v>0</v>
          </cell>
          <cell r="Z19">
            <v>0</v>
          </cell>
          <cell r="AD19">
            <v>7567.7</v>
          </cell>
          <cell r="AF19">
            <v>16064.2</v>
          </cell>
          <cell r="AH19">
            <v>23631.9</v>
          </cell>
          <cell r="AJ19">
            <v>52.141689834654663</v>
          </cell>
          <cell r="AL19">
            <v>0</v>
          </cell>
          <cell r="AN19">
            <v>0</v>
          </cell>
          <cell r="AP19">
            <v>0</v>
          </cell>
          <cell r="AR19">
            <v>0</v>
          </cell>
          <cell r="AT19">
            <v>13.182355535950595</v>
          </cell>
          <cell r="AV19">
            <v>2069.0036171151301</v>
          </cell>
          <cell r="AX19">
            <v>2082.1859726510806</v>
          </cell>
          <cell r="AZ19">
            <v>3.8809550066166744E-2</v>
          </cell>
          <cell r="BB19">
            <v>7580.8823555359504</v>
          </cell>
          <cell r="BD19">
            <v>18133.20361711513</v>
          </cell>
          <cell r="BF19">
            <v>25714.085972651083</v>
          </cell>
          <cell r="BH19">
            <v>52.180499384720832</v>
          </cell>
          <cell r="BN19">
            <v>0</v>
          </cell>
          <cell r="BR19">
            <v>7580.8823555359504</v>
          </cell>
          <cell r="BT19">
            <v>18133.20361711513</v>
          </cell>
          <cell r="BV19">
            <v>25714.085972651083</v>
          </cell>
          <cell r="BX19">
            <v>52.180499384720832</v>
          </cell>
          <cell r="CB19">
            <v>16.27422</v>
          </cell>
          <cell r="CD19">
            <v>16.27422</v>
          </cell>
          <cell r="CG19" t="str">
            <v>MGT</v>
          </cell>
          <cell r="CH19">
            <v>-563.22263963272007</v>
          </cell>
          <cell r="CJ19">
            <v>-1195.571113492322</v>
          </cell>
          <cell r="CL19">
            <v>-1758.793753125042</v>
          </cell>
          <cell r="CN19">
            <v>-3.8806302232150709</v>
          </cell>
          <cell r="CO19" t="str">
            <v>MGT</v>
          </cell>
          <cell r="CP19">
            <v>7033.933935903231</v>
          </cell>
          <cell r="CR19">
            <v>16937.632503622808</v>
          </cell>
          <cell r="CT19">
            <v>23971.566439526039</v>
          </cell>
          <cell r="CV19">
            <v>48.299869161505761</v>
          </cell>
        </row>
        <row r="20">
          <cell r="B20" t="str">
            <v>MRD</v>
          </cell>
          <cell r="D20" t="str">
            <v>MEDICAL RECORDS</v>
          </cell>
          <cell r="F20" t="str">
            <v>C12</v>
          </cell>
          <cell r="H20">
            <v>2165684.0751297451</v>
          </cell>
          <cell r="J20">
            <v>1138448.8</v>
          </cell>
          <cell r="L20">
            <v>3304132.8751297453</v>
          </cell>
          <cell r="N20">
            <v>33.092067307692311</v>
          </cell>
          <cell r="O20" t="str">
            <v>MRD</v>
          </cell>
          <cell r="P20">
            <v>2165.6999999999998</v>
          </cell>
          <cell r="R20">
            <v>1138.4000000000001</v>
          </cell>
          <cell r="T20">
            <v>3304.1</v>
          </cell>
          <cell r="X20">
            <v>0</v>
          </cell>
          <cell r="Z20">
            <v>0</v>
          </cell>
          <cell r="AD20">
            <v>2165.6999999999998</v>
          </cell>
          <cell r="AF20">
            <v>1138.4000000000001</v>
          </cell>
          <cell r="AH20">
            <v>3304.1</v>
          </cell>
          <cell r="AJ20">
            <v>33.092067307692311</v>
          </cell>
          <cell r="AL20">
            <v>0</v>
          </cell>
          <cell r="AN20">
            <v>0</v>
          </cell>
          <cell r="AP20">
            <v>0</v>
          </cell>
          <cell r="AR20">
            <v>0</v>
          </cell>
          <cell r="AT20">
            <v>1.9194089104543448</v>
          </cell>
          <cell r="AV20">
            <v>301.25602117335683</v>
          </cell>
          <cell r="AX20">
            <v>303.17543008381119</v>
          </cell>
          <cell r="AZ20">
            <v>5.6508410810627392E-3</v>
          </cell>
          <cell r="BB20">
            <v>2167.6194089104542</v>
          </cell>
          <cell r="BD20">
            <v>1439.656021173357</v>
          </cell>
          <cell r="BF20">
            <v>3607.2754300838114</v>
          </cell>
          <cell r="BH20">
            <v>33.097718148773374</v>
          </cell>
          <cell r="BN20">
            <v>0</v>
          </cell>
          <cell r="BR20">
            <v>2167.6194089104542</v>
          </cell>
          <cell r="BT20">
            <v>1439.656021173357</v>
          </cell>
          <cell r="BV20">
            <v>3607.2754300838114</v>
          </cell>
          <cell r="BX20">
            <v>33.097718148773374</v>
          </cell>
          <cell r="CB20">
            <v>11.15199</v>
          </cell>
          <cell r="CD20">
            <v>11.15199</v>
          </cell>
          <cell r="CG20" t="str">
            <v>MRD</v>
          </cell>
          <cell r="CH20">
            <v>0</v>
          </cell>
          <cell r="CJ20">
            <v>0</v>
          </cell>
          <cell r="CL20">
            <v>0</v>
          </cell>
          <cell r="CN20">
            <v>0</v>
          </cell>
          <cell r="CO20" t="str">
            <v>MRD</v>
          </cell>
          <cell r="CP20">
            <v>2178.7713989104541</v>
          </cell>
          <cell r="CR20">
            <v>1439.656021173357</v>
          </cell>
          <cell r="CT20">
            <v>3618.4274200838108</v>
          </cell>
          <cell r="CV20">
            <v>33.097718148773374</v>
          </cell>
        </row>
        <row r="21">
          <cell r="B21" t="str">
            <v>MSA</v>
          </cell>
          <cell r="D21" t="str">
            <v>MEDICAL STAFF ADMIN</v>
          </cell>
          <cell r="F21" t="str">
            <v>C13</v>
          </cell>
          <cell r="H21">
            <v>1010539.0321373952</v>
          </cell>
          <cell r="J21">
            <v>132766.52999999997</v>
          </cell>
          <cell r="L21">
            <v>1143305.5621373951</v>
          </cell>
          <cell r="N21">
            <v>10.087259615384616</v>
          </cell>
          <cell r="O21" t="str">
            <v>MSA</v>
          </cell>
          <cell r="P21">
            <v>1010.5</v>
          </cell>
          <cell r="R21">
            <v>132.80000000000001</v>
          </cell>
          <cell r="T21">
            <v>1143.3</v>
          </cell>
          <cell r="X21">
            <v>0</v>
          </cell>
          <cell r="Z21">
            <v>0</v>
          </cell>
          <cell r="AD21">
            <v>1010.5</v>
          </cell>
          <cell r="AF21">
            <v>132.80000000000001</v>
          </cell>
          <cell r="AH21">
            <v>1143.3</v>
          </cell>
          <cell r="AJ21">
            <v>10.087259615384616</v>
          </cell>
          <cell r="AL21">
            <v>0</v>
          </cell>
          <cell r="AN21">
            <v>0</v>
          </cell>
          <cell r="AP21">
            <v>0</v>
          </cell>
          <cell r="AR21">
            <v>0</v>
          </cell>
          <cell r="AT21">
            <v>0.2172915747684164</v>
          </cell>
          <cell r="AV21">
            <v>34.104455227172473</v>
          </cell>
          <cell r="AX21">
            <v>34.32174680194089</v>
          </cell>
          <cell r="AZ21">
            <v>6.3971785823351772E-4</v>
          </cell>
          <cell r="BB21">
            <v>1010.7172915747684</v>
          </cell>
          <cell r="BD21">
            <v>166.90445522717249</v>
          </cell>
          <cell r="BF21">
            <v>1177.6217468019408</v>
          </cell>
          <cell r="BH21">
            <v>10.087899333242849</v>
          </cell>
          <cell r="BJ21">
            <v>0</v>
          </cell>
          <cell r="BN21">
            <v>0</v>
          </cell>
          <cell r="BP21">
            <v>3.5524999422426848</v>
          </cell>
          <cell r="BR21">
            <v>1010.7172915747684</v>
          </cell>
          <cell r="BT21">
            <v>166.90445522717249</v>
          </cell>
          <cell r="BV21">
            <v>1177.6217468019408</v>
          </cell>
          <cell r="BX21">
            <v>13.640399275485533</v>
          </cell>
          <cell r="CB21">
            <v>4.3523300000000003</v>
          </cell>
          <cell r="CD21">
            <v>4.3523300000000003</v>
          </cell>
          <cell r="CG21" t="str">
            <v>MSA</v>
          </cell>
          <cell r="CH21">
            <v>-72.451077377226383</v>
          </cell>
          <cell r="CJ21">
            <v>-9.5187596245446304</v>
          </cell>
          <cell r="CL21">
            <v>-81.969837001771012</v>
          </cell>
          <cell r="CN21">
            <v>-0.72321088416804047</v>
          </cell>
          <cell r="CO21" t="str">
            <v>MSA</v>
          </cell>
          <cell r="CP21">
            <v>942.61854419754206</v>
          </cell>
          <cell r="CR21">
            <v>157.38569560262786</v>
          </cell>
          <cell r="CT21">
            <v>1100.0042398001699</v>
          </cell>
          <cell r="CV21">
            <v>12.917188391317493</v>
          </cell>
        </row>
        <row r="22">
          <cell r="B22" t="str">
            <v>NAD</v>
          </cell>
          <cell r="D22" t="str">
            <v>NURSING ADMIN</v>
          </cell>
          <cell r="F22" t="str">
            <v>C14</v>
          </cell>
          <cell r="H22">
            <v>3493932.9802738382</v>
          </cell>
          <cell r="J22">
            <v>114606.89</v>
          </cell>
          <cell r="L22">
            <v>3608539.8702738383</v>
          </cell>
          <cell r="N22">
            <v>28.542329545454546</v>
          </cell>
          <cell r="O22" t="str">
            <v>NAD</v>
          </cell>
          <cell r="P22">
            <v>3493.9</v>
          </cell>
          <cell r="R22">
            <v>114.6</v>
          </cell>
          <cell r="T22">
            <v>3608.5</v>
          </cell>
          <cell r="X22">
            <v>0</v>
          </cell>
          <cell r="Z22">
            <v>0</v>
          </cell>
          <cell r="AD22">
            <v>3493.9</v>
          </cell>
          <cell r="AF22">
            <v>114.6</v>
          </cell>
          <cell r="AH22">
            <v>3608.5</v>
          </cell>
          <cell r="AJ22">
            <v>28.542329545454546</v>
          </cell>
          <cell r="AL22">
            <v>0</v>
          </cell>
          <cell r="AN22">
            <v>0</v>
          </cell>
          <cell r="AP22">
            <v>0</v>
          </cell>
          <cell r="AR22">
            <v>0</v>
          </cell>
          <cell r="AT22">
            <v>1.3761799735333038</v>
          </cell>
          <cell r="AV22">
            <v>215.99488310542566</v>
          </cell>
          <cell r="AX22">
            <v>217.37106307895897</v>
          </cell>
          <cell r="AZ22">
            <v>4.0515464354789451E-3</v>
          </cell>
          <cell r="BB22">
            <v>3495.2761799735335</v>
          </cell>
          <cell r="BD22">
            <v>330.59488310542565</v>
          </cell>
          <cell r="BF22">
            <v>3825.8710630789592</v>
          </cell>
          <cell r="BH22">
            <v>28.546381091890026</v>
          </cell>
          <cell r="BN22">
            <v>0</v>
          </cell>
          <cell r="BR22">
            <v>3495.2761799735335</v>
          </cell>
          <cell r="BT22">
            <v>330.59488310542565</v>
          </cell>
          <cell r="BV22">
            <v>3825.8710630789592</v>
          </cell>
          <cell r="BX22">
            <v>28.546381091890026</v>
          </cell>
          <cell r="CB22">
            <v>9.6184499999999993</v>
          </cell>
          <cell r="CD22">
            <v>9.6184499999999993</v>
          </cell>
          <cell r="CG22" t="str">
            <v>NAD</v>
          </cell>
          <cell r="CH22">
            <v>0</v>
          </cell>
          <cell r="CJ22">
            <v>0</v>
          </cell>
          <cell r="CL22">
            <v>0</v>
          </cell>
          <cell r="CN22">
            <v>0</v>
          </cell>
          <cell r="CO22" t="str">
            <v>NAD</v>
          </cell>
          <cell r="CP22">
            <v>3504.8946299735335</v>
          </cell>
          <cell r="CR22">
            <v>330.59488310542565</v>
          </cell>
          <cell r="CT22">
            <v>3835.4895130789591</v>
          </cell>
          <cell r="CV22">
            <v>28.546381091890026</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NAD</v>
          </cell>
          <cell r="CP23">
            <v>0</v>
          </cell>
          <cell r="CR23">
            <v>0</v>
          </cell>
          <cell r="CT23">
            <v>0</v>
          </cell>
          <cell r="CV23">
            <v>0</v>
          </cell>
        </row>
        <row r="24">
          <cell r="B24" t="str">
            <v>MSG</v>
          </cell>
          <cell r="D24" t="str">
            <v>MED/SURG ACUTE</v>
          </cell>
          <cell r="F24" t="str">
            <v>D1</v>
          </cell>
          <cell r="H24">
            <v>22816149.738658499</v>
          </cell>
          <cell r="J24">
            <v>1479263.6125219455</v>
          </cell>
          <cell r="L24">
            <v>24295413.351180445</v>
          </cell>
          <cell r="N24">
            <v>272.15276218659403</v>
          </cell>
          <cell r="O24" t="str">
            <v>MSG</v>
          </cell>
          <cell r="P24">
            <v>22816.1</v>
          </cell>
          <cell r="R24">
            <v>1479.3</v>
          </cell>
          <cell r="T24">
            <v>24295.399999999998</v>
          </cell>
          <cell r="AD24">
            <v>22816.1</v>
          </cell>
          <cell r="AF24">
            <v>1479.3</v>
          </cell>
          <cell r="AH24">
            <v>24295.399999999998</v>
          </cell>
          <cell r="AJ24">
            <v>272.15276218659403</v>
          </cell>
          <cell r="AL24">
            <v>0</v>
          </cell>
          <cell r="AN24">
            <v>0</v>
          </cell>
          <cell r="AP24">
            <v>0</v>
          </cell>
          <cell r="AR24">
            <v>0</v>
          </cell>
          <cell r="AT24">
            <v>14.962987560652845</v>
          </cell>
          <cell r="AV24">
            <v>2348.4782595500665</v>
          </cell>
          <cell r="AX24">
            <v>2363.4412471107194</v>
          </cell>
          <cell r="AZ24">
            <v>4.4051824675104344E-2</v>
          </cell>
          <cell r="BB24">
            <v>22831.06298756065</v>
          </cell>
          <cell r="BD24">
            <v>3827.7782595500667</v>
          </cell>
          <cell r="BF24">
            <v>26658.841247110715</v>
          </cell>
          <cell r="BH24">
            <v>272.19681401126911</v>
          </cell>
          <cell r="BJ24">
            <v>795.82601276400476</v>
          </cell>
          <cell r="BN24">
            <v>795.82601276400476</v>
          </cell>
          <cell r="BP24">
            <v>3.921194456900996</v>
          </cell>
          <cell r="BR24">
            <v>23626.889000324656</v>
          </cell>
          <cell r="BT24">
            <v>3827.7782595500667</v>
          </cell>
          <cell r="BV24">
            <v>27454.667259874725</v>
          </cell>
          <cell r="BX24">
            <v>276.1180084681701</v>
          </cell>
          <cell r="CB24">
            <v>93.035560000000004</v>
          </cell>
          <cell r="CD24">
            <v>93.035560000000004</v>
          </cell>
          <cell r="CG24" t="str">
            <v>MSG</v>
          </cell>
          <cell r="CO24" t="str">
            <v>MSG</v>
          </cell>
          <cell r="CP24">
            <v>23719.924560324656</v>
          </cell>
          <cell r="CR24">
            <v>3827.7782595500667</v>
          </cell>
          <cell r="CT24">
            <v>27547.702819874721</v>
          </cell>
          <cell r="CV24">
            <v>276.1180084681701</v>
          </cell>
        </row>
        <row r="25">
          <cell r="B25" t="str">
            <v>PED</v>
          </cell>
          <cell r="D25" t="str">
            <v>PEDIATRIC ACUTE</v>
          </cell>
          <cell r="F25" t="str">
            <v>D2</v>
          </cell>
          <cell r="H25">
            <v>0</v>
          </cell>
          <cell r="J25">
            <v>0</v>
          </cell>
          <cell r="L25">
            <v>0</v>
          </cell>
          <cell r="N25">
            <v>0</v>
          </cell>
          <cell r="O25" t="str">
            <v>PED</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PED</v>
          </cell>
          <cell r="CO25" t="str">
            <v>PED</v>
          </cell>
          <cell r="CP25">
            <v>0</v>
          </cell>
          <cell r="CR25">
            <v>0</v>
          </cell>
          <cell r="CT25">
            <v>0</v>
          </cell>
          <cell r="CV25">
            <v>0</v>
          </cell>
        </row>
        <row r="26">
          <cell r="B26" t="str">
            <v>PSY</v>
          </cell>
          <cell r="D26" t="str">
            <v>PSYCHIATRIC ACUTE</v>
          </cell>
          <cell r="F26" t="str">
            <v>D3</v>
          </cell>
          <cell r="H26">
            <v>2210449.2960213041</v>
          </cell>
          <cell r="J26">
            <v>617618.15877720644</v>
          </cell>
          <cell r="L26">
            <v>2828067.4547985103</v>
          </cell>
          <cell r="N26">
            <v>25.304027887309399</v>
          </cell>
          <cell r="O26" t="str">
            <v>PSY</v>
          </cell>
          <cell r="P26">
            <v>2210.4</v>
          </cell>
          <cell r="R26">
            <v>617.6</v>
          </cell>
          <cell r="T26">
            <v>2828</v>
          </cell>
          <cell r="AD26">
            <v>2210.4</v>
          </cell>
          <cell r="AF26">
            <v>617.6</v>
          </cell>
          <cell r="AH26">
            <v>2828</v>
          </cell>
          <cell r="AJ26">
            <v>25.304027887309399</v>
          </cell>
          <cell r="AL26">
            <v>0</v>
          </cell>
          <cell r="AN26">
            <v>0</v>
          </cell>
          <cell r="AP26">
            <v>0</v>
          </cell>
          <cell r="AR26">
            <v>0</v>
          </cell>
          <cell r="AT26">
            <v>1.5210410233789149</v>
          </cell>
          <cell r="AV26">
            <v>238.73118659020733</v>
          </cell>
          <cell r="AX26">
            <v>240.25222761358626</v>
          </cell>
          <cell r="AZ26">
            <v>4.4780250076346239E-3</v>
          </cell>
          <cell r="BB26">
            <v>2211.9210410233791</v>
          </cell>
          <cell r="BD26">
            <v>856.33118659020738</v>
          </cell>
          <cell r="BF26">
            <v>3068.2522276135865</v>
          </cell>
          <cell r="BH26">
            <v>25.308505912317035</v>
          </cell>
          <cell r="BJ26">
            <v>161.95601171341869</v>
          </cell>
          <cell r="BN26">
            <v>161.95601171341869</v>
          </cell>
          <cell r="BP26">
            <v>0.90986523434504885</v>
          </cell>
          <cell r="BR26">
            <v>2373.8770527367979</v>
          </cell>
          <cell r="BT26">
            <v>856.33118659020738</v>
          </cell>
          <cell r="BV26">
            <v>3230.2082393270052</v>
          </cell>
          <cell r="BX26">
            <v>26.218371146662083</v>
          </cell>
          <cell r="CB26">
            <v>8.8340499999999995</v>
          </cell>
          <cell r="CD26">
            <v>8.8340499999999995</v>
          </cell>
          <cell r="CG26" t="str">
            <v>PSY</v>
          </cell>
          <cell r="CO26" t="str">
            <v>PSY</v>
          </cell>
          <cell r="CP26">
            <v>2382.7111027367978</v>
          </cell>
          <cell r="CR26">
            <v>856.33118659020738</v>
          </cell>
          <cell r="CT26">
            <v>3239.0422893270052</v>
          </cell>
          <cell r="CV26">
            <v>26.218371146662083</v>
          </cell>
        </row>
        <row r="27">
          <cell r="B27" t="str">
            <v>OBS</v>
          </cell>
          <cell r="D27" t="str">
            <v>OBSTETRICS ACUTE</v>
          </cell>
          <cell r="F27" t="str">
            <v>D4</v>
          </cell>
          <cell r="H27">
            <v>1589205.6215546136</v>
          </cell>
          <cell r="J27">
            <v>47139.153005748529</v>
          </cell>
          <cell r="L27">
            <v>1636344.7745603621</v>
          </cell>
          <cell r="N27">
            <v>17.130312206197871</v>
          </cell>
          <cell r="O27" t="str">
            <v>OBS</v>
          </cell>
          <cell r="P27">
            <v>1589.2</v>
          </cell>
          <cell r="R27">
            <v>47.1</v>
          </cell>
          <cell r="T27">
            <v>1636.3</v>
          </cell>
          <cell r="AD27">
            <v>1589.2</v>
          </cell>
          <cell r="AF27">
            <v>47.1</v>
          </cell>
          <cell r="AH27">
            <v>1636.3</v>
          </cell>
          <cell r="AJ27">
            <v>17.130312206197871</v>
          </cell>
          <cell r="AL27">
            <v>0</v>
          </cell>
          <cell r="AN27">
            <v>0</v>
          </cell>
          <cell r="AP27">
            <v>0</v>
          </cell>
          <cell r="AR27">
            <v>0</v>
          </cell>
          <cell r="AT27">
            <v>1.1588883987648875</v>
          </cell>
          <cell r="AV27">
            <v>181.89042787825318</v>
          </cell>
          <cell r="AX27">
            <v>183.04931627701808</v>
          </cell>
          <cell r="AZ27">
            <v>3.4118285772454277E-3</v>
          </cell>
          <cell r="BB27">
            <v>1590.358888398765</v>
          </cell>
          <cell r="BD27">
            <v>228.99042787825317</v>
          </cell>
          <cell r="BF27">
            <v>1819.3493162770183</v>
          </cell>
          <cell r="BH27">
            <v>17.133724034775117</v>
          </cell>
          <cell r="BJ27">
            <v>112.60127434256647</v>
          </cell>
          <cell r="BN27">
            <v>112.60127434256647</v>
          </cell>
          <cell r="BP27">
            <v>0.47441025634112688</v>
          </cell>
          <cell r="BR27">
            <v>1702.9601627413315</v>
          </cell>
          <cell r="BT27">
            <v>228.99042787825317</v>
          </cell>
          <cell r="BV27">
            <v>1931.9505906195845</v>
          </cell>
          <cell r="BX27">
            <v>17.608134291116244</v>
          </cell>
          <cell r="CB27">
            <v>5.9329099999999997</v>
          </cell>
          <cell r="CD27">
            <v>5.9329099999999997</v>
          </cell>
          <cell r="CG27" t="str">
            <v>OBS</v>
          </cell>
          <cell r="CO27" t="str">
            <v>OBS</v>
          </cell>
          <cell r="CP27">
            <v>1708.8930727413315</v>
          </cell>
          <cell r="CR27">
            <v>228.99042787825317</v>
          </cell>
          <cell r="CT27">
            <v>1937.8835006195845</v>
          </cell>
          <cell r="CV27">
            <v>17.608134291116244</v>
          </cell>
        </row>
        <row r="28">
          <cell r="B28" t="str">
            <v>DEF</v>
          </cell>
          <cell r="D28" t="str">
            <v>DEFINITIVE OBSERVATION</v>
          </cell>
          <cell r="F28" t="str">
            <v>D5</v>
          </cell>
          <cell r="H28">
            <v>0</v>
          </cell>
          <cell r="J28">
            <v>0</v>
          </cell>
          <cell r="L28">
            <v>0</v>
          </cell>
          <cell r="N28">
            <v>0</v>
          </cell>
          <cell r="O28" t="str">
            <v>DEF</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DEF</v>
          </cell>
          <cell r="CO28" t="str">
            <v>DEF</v>
          </cell>
          <cell r="CP28">
            <v>0</v>
          </cell>
          <cell r="CR28">
            <v>0</v>
          </cell>
          <cell r="CT28">
            <v>0</v>
          </cell>
          <cell r="CV28">
            <v>0</v>
          </cell>
        </row>
        <row r="29">
          <cell r="B29" t="str">
            <v>MIS</v>
          </cell>
          <cell r="D29" t="str">
            <v>MED/SURG INTENSIVE CARE</v>
          </cell>
          <cell r="F29" t="str">
            <v>D6</v>
          </cell>
          <cell r="H29">
            <v>6831969.2489291634</v>
          </cell>
          <cell r="J29">
            <v>352802.09749182116</v>
          </cell>
          <cell r="L29">
            <v>7184771.3464209847</v>
          </cell>
          <cell r="N29">
            <v>62.821008117436271</v>
          </cell>
          <cell r="O29" t="str">
            <v>MIS</v>
          </cell>
          <cell r="P29">
            <v>6832</v>
          </cell>
          <cell r="R29">
            <v>352.8</v>
          </cell>
          <cell r="T29">
            <v>7184.8</v>
          </cell>
          <cell r="AD29">
            <v>6832</v>
          </cell>
          <cell r="AF29">
            <v>352.8</v>
          </cell>
          <cell r="AH29">
            <v>7184.8</v>
          </cell>
          <cell r="AJ29">
            <v>62.821008117436271</v>
          </cell>
          <cell r="AL29">
            <v>0</v>
          </cell>
          <cell r="AN29">
            <v>0</v>
          </cell>
          <cell r="AP29">
            <v>0</v>
          </cell>
          <cell r="AR29">
            <v>0</v>
          </cell>
          <cell r="AT29">
            <v>3.6939567710630787</v>
          </cell>
          <cell r="AV29">
            <v>579.77573886193204</v>
          </cell>
          <cell r="AX29">
            <v>583.46969563299513</v>
          </cell>
          <cell r="AZ29">
            <v>1.0875203589969802E-2</v>
          </cell>
          <cell r="BB29">
            <v>6835.6939567710633</v>
          </cell>
          <cell r="BD29">
            <v>932.575738861932</v>
          </cell>
          <cell r="BF29">
            <v>7768.2696956329955</v>
          </cell>
          <cell r="BH29">
            <v>62.83188332102624</v>
          </cell>
          <cell r="BJ29">
            <v>0</v>
          </cell>
          <cell r="BN29">
            <v>0</v>
          </cell>
          <cell r="BP29">
            <v>0</v>
          </cell>
          <cell r="BR29">
            <v>6835.6939567710633</v>
          </cell>
          <cell r="BT29">
            <v>932.575738861932</v>
          </cell>
          <cell r="BV29">
            <v>7768.2696956329955</v>
          </cell>
          <cell r="BX29">
            <v>62.83188332102624</v>
          </cell>
          <cell r="CB29">
            <v>21.170660000000002</v>
          </cell>
          <cell r="CD29">
            <v>21.170660000000002</v>
          </cell>
          <cell r="CG29" t="str">
            <v>MIS</v>
          </cell>
          <cell r="CO29" t="str">
            <v>MIS</v>
          </cell>
          <cell r="CP29">
            <v>6856.8646167710631</v>
          </cell>
          <cell r="CR29">
            <v>932.575738861932</v>
          </cell>
          <cell r="CT29">
            <v>7789.4403556329953</v>
          </cell>
          <cell r="CV29">
            <v>62.83188332102624</v>
          </cell>
        </row>
        <row r="30">
          <cell r="B30" t="str">
            <v>CCU</v>
          </cell>
          <cell r="D30" t="str">
            <v>CORONARY CARE</v>
          </cell>
          <cell r="F30" t="str">
            <v>D7</v>
          </cell>
          <cell r="H30">
            <v>0</v>
          </cell>
          <cell r="J30">
            <v>0</v>
          </cell>
          <cell r="L30">
            <v>0</v>
          </cell>
          <cell r="N30">
            <v>0</v>
          </cell>
          <cell r="O30" t="str">
            <v>CCU</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CCU</v>
          </cell>
          <cell r="CO30" t="str">
            <v>CCU</v>
          </cell>
          <cell r="CP30">
            <v>0</v>
          </cell>
          <cell r="CR30">
            <v>0</v>
          </cell>
          <cell r="CT30">
            <v>0</v>
          </cell>
          <cell r="CV30">
            <v>0</v>
          </cell>
        </row>
        <row r="31">
          <cell r="B31" t="str">
            <v>PIC</v>
          </cell>
          <cell r="D31" t="str">
            <v>PEDIATRIC INTENSIVE CARE</v>
          </cell>
          <cell r="F31" t="str">
            <v>D8</v>
          </cell>
          <cell r="H31">
            <v>0</v>
          </cell>
          <cell r="J31">
            <v>0</v>
          </cell>
          <cell r="L31">
            <v>0</v>
          </cell>
          <cell r="N31">
            <v>0</v>
          </cell>
          <cell r="O31" t="str">
            <v>PIC</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PIC</v>
          </cell>
          <cell r="CO31" t="str">
            <v>PIC</v>
          </cell>
          <cell r="CP31">
            <v>0</v>
          </cell>
          <cell r="CR31">
            <v>0</v>
          </cell>
          <cell r="CT31">
            <v>0</v>
          </cell>
          <cell r="CV31">
            <v>0</v>
          </cell>
        </row>
        <row r="32">
          <cell r="B32" t="str">
            <v>NEO</v>
          </cell>
          <cell r="D32" t="str">
            <v>NEONATAL INTENSIVE CARE</v>
          </cell>
          <cell r="F32" t="str">
            <v>D9</v>
          </cell>
          <cell r="H32">
            <v>3589011.3784555392</v>
          </cell>
          <cell r="J32">
            <v>67347.72457021891</v>
          </cell>
          <cell r="L32">
            <v>3656359.1030257582</v>
          </cell>
          <cell r="N32">
            <v>32.716144492315678</v>
          </cell>
          <cell r="O32" t="str">
            <v>NEO</v>
          </cell>
          <cell r="P32">
            <v>3589</v>
          </cell>
          <cell r="R32">
            <v>67.3</v>
          </cell>
          <cell r="T32">
            <v>3656.3</v>
          </cell>
          <cell r="AD32">
            <v>3589</v>
          </cell>
          <cell r="AF32">
            <v>67.3</v>
          </cell>
          <cell r="AH32">
            <v>3656.3</v>
          </cell>
          <cell r="AJ32">
            <v>32.716144492315678</v>
          </cell>
          <cell r="AL32">
            <v>0</v>
          </cell>
          <cell r="AN32">
            <v>0</v>
          </cell>
          <cell r="AP32">
            <v>0</v>
          </cell>
          <cell r="AR32">
            <v>0</v>
          </cell>
          <cell r="AT32">
            <v>1.5572562858403176</v>
          </cell>
          <cell r="AV32">
            <v>244.41526246140273</v>
          </cell>
          <cell r="AX32">
            <v>245.97251874724304</v>
          </cell>
          <cell r="AZ32">
            <v>4.5846446506735434E-3</v>
          </cell>
          <cell r="BB32">
            <v>3590.5572562858401</v>
          </cell>
          <cell r="BD32">
            <v>311.71526246140274</v>
          </cell>
          <cell r="BF32">
            <v>3902.2725187472429</v>
          </cell>
          <cell r="BH32">
            <v>32.720729136966348</v>
          </cell>
          <cell r="BJ32">
            <v>36.222840995699734</v>
          </cell>
          <cell r="BN32">
            <v>36.222840995699734</v>
          </cell>
          <cell r="BP32">
            <v>0.15261361278997149</v>
          </cell>
          <cell r="BR32">
            <v>3626.7800972815398</v>
          </cell>
          <cell r="BT32">
            <v>311.71526246140274</v>
          </cell>
          <cell r="BV32">
            <v>3938.4953597429426</v>
          </cell>
          <cell r="BX32">
            <v>32.873342749756318</v>
          </cell>
          <cell r="CB32">
            <v>11.07639</v>
          </cell>
          <cell r="CD32">
            <v>11.07639</v>
          </cell>
          <cell r="CG32" t="str">
            <v>NEO</v>
          </cell>
          <cell r="CO32" t="str">
            <v>NEO</v>
          </cell>
          <cell r="CP32">
            <v>3637.85648728154</v>
          </cell>
          <cell r="CR32">
            <v>311.71526246140274</v>
          </cell>
          <cell r="CT32">
            <v>3949.5717497429428</v>
          </cell>
          <cell r="CV32">
            <v>32.873342749756318</v>
          </cell>
        </row>
        <row r="33">
          <cell r="B33" t="str">
            <v>BUR</v>
          </cell>
          <cell r="D33" t="str">
            <v>BURN CARE</v>
          </cell>
          <cell r="F33" t="str">
            <v>D10</v>
          </cell>
          <cell r="H33">
            <v>0</v>
          </cell>
          <cell r="J33">
            <v>0</v>
          </cell>
          <cell r="L33">
            <v>0</v>
          </cell>
          <cell r="N33">
            <v>0</v>
          </cell>
          <cell r="O33" t="str">
            <v>BUR</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BUR</v>
          </cell>
          <cell r="CO33" t="str">
            <v>BUR</v>
          </cell>
          <cell r="CP33">
            <v>0</v>
          </cell>
          <cell r="CR33">
            <v>0</v>
          </cell>
          <cell r="CT33">
            <v>0</v>
          </cell>
          <cell r="CV33">
            <v>0</v>
          </cell>
        </row>
        <row r="34">
          <cell r="B34" t="str">
            <v>PSI</v>
          </cell>
          <cell r="D34" t="str">
            <v>PSYCHIATRIC - ICU</v>
          </cell>
          <cell r="F34" t="str">
            <v>D11</v>
          </cell>
          <cell r="H34">
            <v>0</v>
          </cell>
          <cell r="J34">
            <v>0</v>
          </cell>
          <cell r="L34">
            <v>0</v>
          </cell>
          <cell r="N34">
            <v>0</v>
          </cell>
          <cell r="O34" t="str">
            <v>PSI</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PSI</v>
          </cell>
          <cell r="CO34" t="str">
            <v>PSI</v>
          </cell>
          <cell r="CP34">
            <v>0</v>
          </cell>
          <cell r="CR34">
            <v>0</v>
          </cell>
          <cell r="CT34">
            <v>0</v>
          </cell>
          <cell r="CV34">
            <v>0</v>
          </cell>
        </row>
        <row r="35">
          <cell r="B35" t="str">
            <v>TRM</v>
          </cell>
          <cell r="D35" t="str">
            <v>SHOCK TRAUMA</v>
          </cell>
          <cell r="F35" t="str">
            <v>D12</v>
          </cell>
          <cell r="H35">
            <v>0</v>
          </cell>
          <cell r="J35">
            <v>0</v>
          </cell>
          <cell r="L35">
            <v>0</v>
          </cell>
          <cell r="N35">
            <v>0</v>
          </cell>
          <cell r="O35" t="str">
            <v>TRM</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TRM</v>
          </cell>
          <cell r="CO35" t="str">
            <v>TRM</v>
          </cell>
          <cell r="CP35">
            <v>0</v>
          </cell>
          <cell r="CR35">
            <v>0</v>
          </cell>
          <cell r="CT35">
            <v>0</v>
          </cell>
          <cell r="CV35">
            <v>0</v>
          </cell>
        </row>
        <row r="36">
          <cell r="B36" t="str">
            <v>ONC</v>
          </cell>
          <cell r="D36" t="str">
            <v>ONCOLOGY</v>
          </cell>
          <cell r="F36" t="str">
            <v>D13</v>
          </cell>
          <cell r="H36">
            <v>0</v>
          </cell>
          <cell r="J36">
            <v>0</v>
          </cell>
          <cell r="L36">
            <v>0</v>
          </cell>
          <cell r="N36">
            <v>0</v>
          </cell>
          <cell r="O36" t="str">
            <v>ONC</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ONC</v>
          </cell>
          <cell r="CO36" t="str">
            <v>ONC</v>
          </cell>
          <cell r="CP36">
            <v>0</v>
          </cell>
          <cell r="CR36">
            <v>0</v>
          </cell>
          <cell r="CT36">
            <v>0</v>
          </cell>
          <cell r="CV36">
            <v>0</v>
          </cell>
        </row>
        <row r="37">
          <cell r="B37" t="str">
            <v>NUR</v>
          </cell>
          <cell r="D37" t="str">
            <v>NEWBORN NURSERY</v>
          </cell>
          <cell r="F37" t="str">
            <v>D14</v>
          </cell>
          <cell r="H37">
            <v>1194606.7824904532</v>
          </cell>
          <cell r="J37">
            <v>17214.704837734549</v>
          </cell>
          <cell r="L37">
            <v>1211821.4873281878</v>
          </cell>
          <cell r="N37">
            <v>12.735775507653214</v>
          </cell>
          <cell r="O37" t="str">
            <v>NUR</v>
          </cell>
          <cell r="P37">
            <v>1194.5999999999999</v>
          </cell>
          <cell r="R37">
            <v>17.2</v>
          </cell>
          <cell r="T37">
            <v>1211.8</v>
          </cell>
          <cell r="AD37">
            <v>1194.5999999999999</v>
          </cell>
          <cell r="AF37">
            <v>17.2</v>
          </cell>
          <cell r="AH37">
            <v>1211.8</v>
          </cell>
          <cell r="AJ37">
            <v>12.735775507653214</v>
          </cell>
          <cell r="AL37">
            <v>0</v>
          </cell>
          <cell r="AN37">
            <v>0</v>
          </cell>
          <cell r="AP37">
            <v>0</v>
          </cell>
          <cell r="AR37">
            <v>0</v>
          </cell>
          <cell r="AT37">
            <v>0</v>
          </cell>
          <cell r="AV37">
            <v>0</v>
          </cell>
          <cell r="AX37">
            <v>0</v>
          </cell>
          <cell r="AZ37">
            <v>0</v>
          </cell>
          <cell r="BB37">
            <v>1194.5999999999999</v>
          </cell>
          <cell r="BD37">
            <v>17.2</v>
          </cell>
          <cell r="BF37">
            <v>1211.8</v>
          </cell>
          <cell r="BH37">
            <v>12.735775507653214</v>
          </cell>
          <cell r="BJ37">
            <v>0</v>
          </cell>
          <cell r="BN37">
            <v>0</v>
          </cell>
          <cell r="BP37">
            <v>0</v>
          </cell>
          <cell r="BR37">
            <v>1194.5999999999999</v>
          </cell>
          <cell r="BT37">
            <v>17.2</v>
          </cell>
          <cell r="BV37">
            <v>1211.8</v>
          </cell>
          <cell r="BX37">
            <v>12.735775507653214</v>
          </cell>
          <cell r="CB37">
            <v>4.2912100000000004</v>
          </cell>
          <cell r="CD37">
            <v>4.2912100000000004</v>
          </cell>
          <cell r="CG37" t="str">
            <v>NUR</v>
          </cell>
          <cell r="CO37" t="str">
            <v>NUR</v>
          </cell>
          <cell r="CP37">
            <v>1198.89121</v>
          </cell>
          <cell r="CR37">
            <v>17.2</v>
          </cell>
          <cell r="CT37">
            <v>1216.09121</v>
          </cell>
          <cell r="CV37">
            <v>12.735775507653214</v>
          </cell>
        </row>
        <row r="38">
          <cell r="B38" t="str">
            <v>PRE</v>
          </cell>
          <cell r="D38" t="str">
            <v>PREMATURE NURSERY</v>
          </cell>
          <cell r="F38" t="str">
            <v>D15</v>
          </cell>
          <cell r="H38">
            <v>0</v>
          </cell>
          <cell r="J38">
            <v>0</v>
          </cell>
          <cell r="L38">
            <v>0</v>
          </cell>
          <cell r="N38">
            <v>0</v>
          </cell>
          <cell r="O38" t="str">
            <v>PRE</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PRE</v>
          </cell>
          <cell r="CO38" t="str">
            <v>PRE</v>
          </cell>
          <cell r="CP38">
            <v>0</v>
          </cell>
          <cell r="CR38">
            <v>0</v>
          </cell>
          <cell r="CT38">
            <v>0</v>
          </cell>
          <cell r="CV38">
            <v>0</v>
          </cell>
        </row>
        <row r="39">
          <cell r="B39" t="str">
            <v>ECF</v>
          </cell>
          <cell r="D39" t="str">
            <v>SKILLED NURSING CARE</v>
          </cell>
          <cell r="F39" t="str">
            <v>D16</v>
          </cell>
          <cell r="H39">
            <v>0</v>
          </cell>
          <cell r="J39">
            <v>0</v>
          </cell>
          <cell r="L39">
            <v>0</v>
          </cell>
          <cell r="N39">
            <v>0</v>
          </cell>
          <cell r="O39" t="str">
            <v>ECF</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R39">
            <v>0</v>
          </cell>
          <cell r="BT39">
            <v>0</v>
          </cell>
          <cell r="BV39">
            <v>0</v>
          </cell>
          <cell r="BX39">
            <v>0</v>
          </cell>
          <cell r="CG39" t="str">
            <v>ECF</v>
          </cell>
          <cell r="CO39" t="str">
            <v>ECF</v>
          </cell>
          <cell r="CP39">
            <v>0</v>
          </cell>
          <cell r="CR39">
            <v>0</v>
          </cell>
          <cell r="CT39">
            <v>0</v>
          </cell>
          <cell r="CV39">
            <v>0</v>
          </cell>
        </row>
        <row r="40">
          <cell r="B40" t="str">
            <v>CHR</v>
          </cell>
          <cell r="D40" t="str">
            <v>CHRONIC CARE</v>
          </cell>
          <cell r="F40" t="str">
            <v>D17</v>
          </cell>
          <cell r="H40">
            <v>0</v>
          </cell>
          <cell r="J40">
            <v>0</v>
          </cell>
          <cell r="L40">
            <v>0</v>
          </cell>
          <cell r="N40">
            <v>0</v>
          </cell>
          <cell r="O40" t="str">
            <v>ICC</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ICC</v>
          </cell>
          <cell r="CO40" t="str">
            <v>ICC</v>
          </cell>
          <cell r="CP40">
            <v>0</v>
          </cell>
          <cell r="CR40">
            <v>0</v>
          </cell>
          <cell r="CT40">
            <v>0</v>
          </cell>
          <cell r="CV40">
            <v>0</v>
          </cell>
        </row>
        <row r="41">
          <cell r="B41" t="str">
            <v>EMG</v>
          </cell>
          <cell r="D41" t="str">
            <v>EMERGENCY SERVICES</v>
          </cell>
          <cell r="F41" t="str">
            <v>D18</v>
          </cell>
          <cell r="H41">
            <v>7079413.5498396112</v>
          </cell>
          <cell r="J41">
            <v>289021.27100307803</v>
          </cell>
          <cell r="L41">
            <v>7368434.8208426889</v>
          </cell>
          <cell r="N41">
            <v>77.866268045204308</v>
          </cell>
          <cell r="O41" t="str">
            <v>EMG</v>
          </cell>
          <cell r="P41">
            <v>7079.4</v>
          </cell>
          <cell r="R41">
            <v>289</v>
          </cell>
          <cell r="T41">
            <v>7368.4</v>
          </cell>
          <cell r="AD41">
            <v>7079.4</v>
          </cell>
          <cell r="AF41">
            <v>289</v>
          </cell>
          <cell r="AH41">
            <v>7368.4</v>
          </cell>
          <cell r="AJ41">
            <v>77.866268045204308</v>
          </cell>
          <cell r="AL41">
            <v>0</v>
          </cell>
          <cell r="AN41">
            <v>0</v>
          </cell>
          <cell r="AP41">
            <v>0</v>
          </cell>
          <cell r="AR41">
            <v>0</v>
          </cell>
          <cell r="AT41">
            <v>3.1869430966034402</v>
          </cell>
          <cell r="AV41">
            <v>500.19867666519627</v>
          </cell>
          <cell r="AX41">
            <v>503.38561976179972</v>
          </cell>
          <cell r="AZ41">
            <v>9.3825285874249258E-3</v>
          </cell>
          <cell r="BB41">
            <v>7082.5869430966031</v>
          </cell>
          <cell r="BD41">
            <v>789.19867666519622</v>
          </cell>
          <cell r="BF41">
            <v>7871.7856197617994</v>
          </cell>
          <cell r="BH41">
            <v>77.875650573791731</v>
          </cell>
          <cell r="BJ41">
            <v>1571.9131435023805</v>
          </cell>
          <cell r="BN41">
            <v>1571.9131435023805</v>
          </cell>
          <cell r="BP41">
            <v>6.3981809881066534</v>
          </cell>
          <cell r="BR41">
            <v>8654.5000865989841</v>
          </cell>
          <cell r="BT41">
            <v>789.19867666519622</v>
          </cell>
          <cell r="BV41">
            <v>9443.6987632641794</v>
          </cell>
          <cell r="BX41">
            <v>84.27383156189839</v>
          </cell>
          <cell r="CB41">
            <v>28.395330000000001</v>
          </cell>
          <cell r="CD41">
            <v>28.395330000000001</v>
          </cell>
          <cell r="CG41" t="str">
            <v>EMG</v>
          </cell>
          <cell r="CO41" t="str">
            <v>EMG</v>
          </cell>
          <cell r="CP41">
            <v>8682.8954165989835</v>
          </cell>
          <cell r="CR41">
            <v>789.19867666519622</v>
          </cell>
          <cell r="CT41">
            <v>9472.0940932641788</v>
          </cell>
          <cell r="CV41">
            <v>84.27383156189839</v>
          </cell>
        </row>
        <row r="42">
          <cell r="B42" t="str">
            <v>CL</v>
          </cell>
          <cell r="D42" t="str">
            <v>CLINIC SERVICES</v>
          </cell>
          <cell r="F42" t="str">
            <v>D19</v>
          </cell>
          <cell r="H42">
            <v>4516137.5106393443</v>
          </cell>
          <cell r="J42">
            <v>368443.22588849516</v>
          </cell>
          <cell r="L42">
            <v>4884580.7365278397</v>
          </cell>
          <cell r="N42">
            <v>43.559388020658474</v>
          </cell>
          <cell r="O42" t="str">
            <v>CL</v>
          </cell>
          <cell r="P42">
            <v>4516.1000000000004</v>
          </cell>
          <cell r="R42">
            <v>368.4</v>
          </cell>
          <cell r="T42">
            <v>4884.5</v>
          </cell>
          <cell r="AD42">
            <v>4516.1000000000004</v>
          </cell>
          <cell r="AF42">
            <v>368.4</v>
          </cell>
          <cell r="AH42">
            <v>4884.5</v>
          </cell>
          <cell r="AJ42">
            <v>43.559388020658474</v>
          </cell>
          <cell r="AL42">
            <v>0</v>
          </cell>
          <cell r="AN42">
            <v>0</v>
          </cell>
          <cell r="AP42">
            <v>0</v>
          </cell>
          <cell r="AR42">
            <v>0</v>
          </cell>
          <cell r="AT42">
            <v>6.0841640935156596</v>
          </cell>
          <cell r="AV42">
            <v>954.92474636082932</v>
          </cell>
          <cell r="AX42">
            <v>961.00891045434503</v>
          </cell>
          <cell r="AZ42">
            <v>1.7912100030538496E-2</v>
          </cell>
          <cell r="BB42">
            <v>4522.1841640935163</v>
          </cell>
          <cell r="BD42">
            <v>1323.3247463608293</v>
          </cell>
          <cell r="BF42">
            <v>5845.5089104543458</v>
          </cell>
          <cell r="BH42">
            <v>43.57730012068901</v>
          </cell>
          <cell r="BJ42">
            <v>415.68891127611147</v>
          </cell>
          <cell r="BN42">
            <v>415.68891127611147</v>
          </cell>
          <cell r="BP42">
            <v>1.9195978354934726</v>
          </cell>
          <cell r="BR42">
            <v>4937.8730753696282</v>
          </cell>
          <cell r="BT42">
            <v>1323.3247463608293</v>
          </cell>
          <cell r="BV42">
            <v>6261.1978217304577</v>
          </cell>
          <cell r="BX42">
            <v>45.49689795618248</v>
          </cell>
          <cell r="CB42">
            <v>15.32978</v>
          </cell>
          <cell r="CD42">
            <v>15.32978</v>
          </cell>
          <cell r="CG42" t="str">
            <v>CL</v>
          </cell>
          <cell r="CO42" t="str">
            <v>CL</v>
          </cell>
          <cell r="CP42">
            <v>4953.2028553696282</v>
          </cell>
          <cell r="CR42">
            <v>1323.3247463608293</v>
          </cell>
          <cell r="CT42">
            <v>6276.5276017304577</v>
          </cell>
          <cell r="CV42">
            <v>45.49689795618248</v>
          </cell>
        </row>
        <row r="43">
          <cell r="B43" t="str">
            <v>PDC</v>
          </cell>
          <cell r="D43" t="str">
            <v>PSYCH DAY &amp; NIGHT</v>
          </cell>
          <cell r="F43" t="str">
            <v>D20</v>
          </cell>
          <cell r="H43">
            <v>206447.95325074942</v>
          </cell>
          <cell r="J43">
            <v>1357.1825971445019</v>
          </cell>
          <cell r="L43">
            <v>207805.13584789392</v>
          </cell>
          <cell r="N43">
            <v>2.5468235060726627</v>
          </cell>
          <cell r="O43" t="str">
            <v>PDC</v>
          </cell>
          <cell r="P43">
            <v>206.4</v>
          </cell>
          <cell r="R43">
            <v>1.4</v>
          </cell>
          <cell r="T43">
            <v>207.8</v>
          </cell>
          <cell r="AD43">
            <v>206.4</v>
          </cell>
          <cell r="AF43">
            <v>1.4</v>
          </cell>
          <cell r="AH43">
            <v>207.8</v>
          </cell>
          <cell r="AJ43">
            <v>2.5468235060726627</v>
          </cell>
          <cell r="AL43">
            <v>0</v>
          </cell>
          <cell r="AN43">
            <v>0</v>
          </cell>
          <cell r="AP43">
            <v>0</v>
          </cell>
          <cell r="AR43">
            <v>0</v>
          </cell>
          <cell r="AT43">
            <v>0</v>
          </cell>
          <cell r="AV43">
            <v>0</v>
          </cell>
          <cell r="AX43">
            <v>0</v>
          </cell>
          <cell r="AZ43">
            <v>0</v>
          </cell>
          <cell r="BB43">
            <v>206.4</v>
          </cell>
          <cell r="BD43">
            <v>1.4</v>
          </cell>
          <cell r="BF43">
            <v>207.8</v>
          </cell>
          <cell r="BH43">
            <v>2.5468235060726627</v>
          </cell>
          <cell r="BJ43">
            <v>25.908562499999999</v>
          </cell>
          <cell r="BN43">
            <v>25.908562499999999</v>
          </cell>
          <cell r="BP43">
            <v>0.15514109281437125</v>
          </cell>
          <cell r="BR43">
            <v>232.30856249999999</v>
          </cell>
          <cell r="BT43">
            <v>1.4</v>
          </cell>
          <cell r="BV43">
            <v>233.7085625</v>
          </cell>
          <cell r="BX43">
            <v>2.701964598887034</v>
          </cell>
          <cell r="CB43">
            <v>0.91039999999999999</v>
          </cell>
          <cell r="CD43">
            <v>0.91039999999999999</v>
          </cell>
          <cell r="CG43" t="str">
            <v>PDC</v>
          </cell>
          <cell r="CO43" t="str">
            <v>PDC</v>
          </cell>
          <cell r="CP43">
            <v>233.2189625</v>
          </cell>
          <cell r="CR43">
            <v>1.4</v>
          </cell>
          <cell r="CT43">
            <v>234.61896250000001</v>
          </cell>
          <cell r="CV43">
            <v>2.701964598887034</v>
          </cell>
        </row>
        <row r="44">
          <cell r="B44" t="str">
            <v>AMS</v>
          </cell>
          <cell r="D44" t="str">
            <v>AMBULATORY SURGERY (PBP)</v>
          </cell>
          <cell r="F44" t="str">
            <v>D21</v>
          </cell>
          <cell r="H44">
            <v>0</v>
          </cell>
          <cell r="L44">
            <v>0</v>
          </cell>
          <cell r="N44">
            <v>0</v>
          </cell>
          <cell r="O44" t="str">
            <v>AMS</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AMS</v>
          </cell>
          <cell r="CO44" t="str">
            <v>FSC</v>
          </cell>
          <cell r="CP44">
            <v>0</v>
          </cell>
          <cell r="CR44">
            <v>0</v>
          </cell>
          <cell r="CT44">
            <v>0</v>
          </cell>
          <cell r="CV44">
            <v>0</v>
          </cell>
        </row>
        <row r="45">
          <cell r="B45" t="str">
            <v>SDS</v>
          </cell>
          <cell r="D45" t="str">
            <v>SAME DAY SURGERY</v>
          </cell>
          <cell r="F45" t="str">
            <v>D22</v>
          </cell>
          <cell r="H45">
            <v>1036822.5153078837</v>
          </cell>
          <cell r="J45">
            <v>827837.15973266331</v>
          </cell>
          <cell r="L45">
            <v>1864659.675040547</v>
          </cell>
          <cell r="N45">
            <v>11.053790619202736</v>
          </cell>
          <cell r="O45" t="str">
            <v>SDS</v>
          </cell>
          <cell r="P45">
            <v>1036.8</v>
          </cell>
          <cell r="R45">
            <v>827.8</v>
          </cell>
          <cell r="T45">
            <v>1864.6</v>
          </cell>
          <cell r="AD45">
            <v>1036.8</v>
          </cell>
          <cell r="AF45">
            <v>827.8</v>
          </cell>
          <cell r="AH45">
            <v>1864.6</v>
          </cell>
          <cell r="AJ45">
            <v>11.053790619202736</v>
          </cell>
          <cell r="AL45">
            <v>0</v>
          </cell>
          <cell r="AN45">
            <v>0</v>
          </cell>
          <cell r="AP45">
            <v>0</v>
          </cell>
          <cell r="AR45">
            <v>0</v>
          </cell>
          <cell r="AT45">
            <v>0</v>
          </cell>
          <cell r="AV45">
            <v>0</v>
          </cell>
          <cell r="AX45">
            <v>0</v>
          </cell>
          <cell r="AZ45">
            <v>0</v>
          </cell>
          <cell r="BB45">
            <v>1036.8</v>
          </cell>
          <cell r="BD45">
            <v>827.8</v>
          </cell>
          <cell r="BF45">
            <v>1864.6</v>
          </cell>
          <cell r="BH45">
            <v>11.053790619202736</v>
          </cell>
          <cell r="BJ45">
            <v>0</v>
          </cell>
          <cell r="BN45">
            <v>0</v>
          </cell>
          <cell r="BP45">
            <v>0</v>
          </cell>
          <cell r="BR45">
            <v>1036.8</v>
          </cell>
          <cell r="BT45">
            <v>827.8</v>
          </cell>
          <cell r="BV45">
            <v>1864.6</v>
          </cell>
          <cell r="BX45">
            <v>11.053790619202736</v>
          </cell>
          <cell r="CB45">
            <v>3.7244799999999998</v>
          </cell>
          <cell r="CD45">
            <v>3.7244799999999998</v>
          </cell>
          <cell r="CG45" t="str">
            <v>SDS</v>
          </cell>
          <cell r="CO45" t="str">
            <v>SDS</v>
          </cell>
          <cell r="CP45">
            <v>1040.52448</v>
          </cell>
          <cell r="CR45">
            <v>827.8</v>
          </cell>
          <cell r="CT45">
            <v>1868.32448</v>
          </cell>
          <cell r="CV45">
            <v>11.053790619202736</v>
          </cell>
        </row>
        <row r="46">
          <cell r="B46" t="str">
            <v>DEL</v>
          </cell>
          <cell r="D46" t="str">
            <v>LABOR &amp; DELIVERY</v>
          </cell>
          <cell r="F46" t="str">
            <v>D23</v>
          </cell>
          <cell r="H46">
            <v>3781374.9130327888</v>
          </cell>
          <cell r="J46">
            <v>223393.90267328231</v>
          </cell>
          <cell r="L46">
            <v>4004768.815706071</v>
          </cell>
          <cell r="N46">
            <v>35.605166638871999</v>
          </cell>
          <cell r="O46" t="str">
            <v>DEL</v>
          </cell>
          <cell r="P46">
            <v>3781.4</v>
          </cell>
          <cell r="R46">
            <v>223.4</v>
          </cell>
          <cell r="T46">
            <v>4004.8</v>
          </cell>
          <cell r="AD46">
            <v>3781.4</v>
          </cell>
          <cell r="AF46">
            <v>223.4</v>
          </cell>
          <cell r="AH46">
            <v>4004.8</v>
          </cell>
          <cell r="AJ46">
            <v>35.605166638871999</v>
          </cell>
          <cell r="AL46">
            <v>0</v>
          </cell>
          <cell r="AN46">
            <v>0</v>
          </cell>
          <cell r="AP46">
            <v>0</v>
          </cell>
          <cell r="AR46">
            <v>0</v>
          </cell>
          <cell r="AT46">
            <v>1.2313189236876929</v>
          </cell>
          <cell r="AV46">
            <v>193.25857962064401</v>
          </cell>
          <cell r="AX46">
            <v>194.48989854433171</v>
          </cell>
          <cell r="AZ46">
            <v>3.6250678633232671E-3</v>
          </cell>
          <cell r="BB46">
            <v>3782.6313189236876</v>
          </cell>
          <cell r="BD46">
            <v>416.65857962064399</v>
          </cell>
          <cell r="BF46">
            <v>4199.2898985443317</v>
          </cell>
          <cell r="BH46">
            <v>35.608791706735325</v>
          </cell>
          <cell r="BJ46">
            <v>0</v>
          </cell>
          <cell r="BN46">
            <v>0</v>
          </cell>
          <cell r="BP46">
            <v>0</v>
          </cell>
          <cell r="BR46">
            <v>3782.6313189236876</v>
          </cell>
          <cell r="BT46">
            <v>416.65857962064399</v>
          </cell>
          <cell r="BV46">
            <v>4199.2898985443317</v>
          </cell>
          <cell r="BX46">
            <v>35.608791706735325</v>
          </cell>
          <cell r="CB46">
            <v>11.99807</v>
          </cell>
          <cell r="CD46">
            <v>11.99807</v>
          </cell>
          <cell r="CG46" t="str">
            <v>DEL</v>
          </cell>
          <cell r="CO46" t="str">
            <v>DEL</v>
          </cell>
          <cell r="CP46">
            <v>3794.6293889236877</v>
          </cell>
          <cell r="CR46">
            <v>416.65857962064399</v>
          </cell>
          <cell r="CT46">
            <v>4211.2879685443313</v>
          </cell>
          <cell r="CV46">
            <v>35.608791706735325</v>
          </cell>
        </row>
        <row r="47">
          <cell r="B47" t="str">
            <v>OR</v>
          </cell>
          <cell r="D47" t="str">
            <v>OPERATING ROOM</v>
          </cell>
          <cell r="F47" t="str">
            <v>D24</v>
          </cell>
          <cell r="H47">
            <v>12598969.184747577</v>
          </cell>
          <cell r="J47">
            <v>1114737.2902705127</v>
          </cell>
          <cell r="L47">
            <v>13713706.47501809</v>
          </cell>
          <cell r="N47">
            <v>118.17592667822278</v>
          </cell>
          <cell r="O47" t="str">
            <v>OR</v>
          </cell>
          <cell r="P47">
            <v>12599</v>
          </cell>
          <cell r="R47">
            <v>1114.7</v>
          </cell>
          <cell r="T47">
            <v>13713.7</v>
          </cell>
          <cell r="AD47">
            <v>12599</v>
          </cell>
          <cell r="AF47">
            <v>1114.7</v>
          </cell>
          <cell r="AH47">
            <v>13713.7</v>
          </cell>
          <cell r="AJ47">
            <v>118.17592667822278</v>
          </cell>
          <cell r="AL47">
            <v>0</v>
          </cell>
          <cell r="AN47">
            <v>0</v>
          </cell>
          <cell r="AP47">
            <v>0</v>
          </cell>
          <cell r="AR47">
            <v>0</v>
          </cell>
          <cell r="AT47">
            <v>8.3295103661226282</v>
          </cell>
          <cell r="AV47">
            <v>1307.3374503749449</v>
          </cell>
          <cell r="AX47">
            <v>1315.6669607410674</v>
          </cell>
          <cell r="AZ47">
            <v>2.4522517898951511E-2</v>
          </cell>
          <cell r="BB47">
            <v>12607.329510366122</v>
          </cell>
          <cell r="BD47">
            <v>2422.0374503749449</v>
          </cell>
          <cell r="BF47">
            <v>15029.366960741067</v>
          </cell>
          <cell r="BH47">
            <v>118.20044919612174</v>
          </cell>
          <cell r="BJ47">
            <v>821.15759726840076</v>
          </cell>
          <cell r="BN47">
            <v>821.15759726840076</v>
          </cell>
          <cell r="BP47">
            <v>2.6576057467838683</v>
          </cell>
          <cell r="BR47">
            <v>13428.487107634523</v>
          </cell>
          <cell r="BT47">
            <v>2422.0374503749449</v>
          </cell>
          <cell r="BV47">
            <v>15850.524558009467</v>
          </cell>
          <cell r="BX47">
            <v>120.85805494290561</v>
          </cell>
          <cell r="CB47">
            <v>40.722070000000002</v>
          </cell>
          <cell r="CD47">
            <v>40.722070000000002</v>
          </cell>
          <cell r="CG47" t="str">
            <v>OR</v>
          </cell>
          <cell r="CO47" t="str">
            <v>OR</v>
          </cell>
          <cell r="CP47">
            <v>13469.209177634522</v>
          </cell>
          <cell r="CR47">
            <v>2422.0374503749449</v>
          </cell>
          <cell r="CT47">
            <v>15891.246628009467</v>
          </cell>
          <cell r="CV47">
            <v>120.85805494290561</v>
          </cell>
        </row>
        <row r="48">
          <cell r="B48" t="str">
            <v>ORC</v>
          </cell>
          <cell r="D48" t="str">
            <v>OPERATING ROOM CLINIC</v>
          </cell>
          <cell r="F48" t="str">
            <v>D24a</v>
          </cell>
          <cell r="H48">
            <v>9437.877399643472</v>
          </cell>
          <cell r="J48">
            <v>2015.3453021177916</v>
          </cell>
          <cell r="L48">
            <v>11453.222701761264</v>
          </cell>
          <cell r="N48">
            <v>0.11352586450944882</v>
          </cell>
          <cell r="O48" t="str">
            <v>ORC</v>
          </cell>
          <cell r="P48">
            <v>9.4</v>
          </cell>
          <cell r="R48">
            <v>2</v>
          </cell>
          <cell r="T48">
            <v>11.4</v>
          </cell>
          <cell r="AD48">
            <v>9.4</v>
          </cell>
          <cell r="AF48">
            <v>2</v>
          </cell>
          <cell r="AH48">
            <v>11.4</v>
          </cell>
          <cell r="AJ48">
            <v>0.11352586450944882</v>
          </cell>
          <cell r="AL48">
            <v>0</v>
          </cell>
          <cell r="AN48">
            <v>0</v>
          </cell>
          <cell r="AP48">
            <v>0</v>
          </cell>
          <cell r="AR48">
            <v>0</v>
          </cell>
          <cell r="AT48">
            <v>0</v>
          </cell>
          <cell r="AV48">
            <v>0</v>
          </cell>
          <cell r="AX48">
            <v>0</v>
          </cell>
          <cell r="AZ48">
            <v>0</v>
          </cell>
          <cell r="BB48">
            <v>9.4</v>
          </cell>
          <cell r="BD48">
            <v>2</v>
          </cell>
          <cell r="BF48">
            <v>11.4</v>
          </cell>
          <cell r="BH48">
            <v>0.11352586450944882</v>
          </cell>
          <cell r="BJ48">
            <v>0</v>
          </cell>
          <cell r="BN48">
            <v>0</v>
          </cell>
          <cell r="BP48">
            <v>0</v>
          </cell>
          <cell r="BR48">
            <v>9.4</v>
          </cell>
          <cell r="BT48">
            <v>2</v>
          </cell>
          <cell r="BV48">
            <v>11.4</v>
          </cell>
          <cell r="BX48">
            <v>0.11352586450944882</v>
          </cell>
          <cell r="CB48">
            <v>3.8249999999999999E-2</v>
          </cell>
          <cell r="CD48">
            <v>3.8249999999999999E-2</v>
          </cell>
          <cell r="CG48" t="str">
            <v>ORC</v>
          </cell>
          <cell r="CO48" t="str">
            <v>OR</v>
          </cell>
          <cell r="CP48">
            <v>9.43825</v>
          </cell>
          <cell r="CR48">
            <v>2</v>
          </cell>
          <cell r="CT48">
            <v>11.43825</v>
          </cell>
          <cell r="CV48">
            <v>0.11352586450944882</v>
          </cell>
        </row>
        <row r="49">
          <cell r="B49" t="str">
            <v>ANS</v>
          </cell>
          <cell r="D49" t="str">
            <v>ANESTHESIOLOGY</v>
          </cell>
          <cell r="F49" t="str">
            <v>D25</v>
          </cell>
          <cell r="H49">
            <v>794831.14063894982</v>
          </cell>
          <cell r="J49">
            <v>335003.34920000029</v>
          </cell>
          <cell r="L49">
            <v>1129834.4898389501</v>
          </cell>
          <cell r="N49">
            <v>11.277304347826085</v>
          </cell>
          <cell r="O49" t="str">
            <v>ANS</v>
          </cell>
          <cell r="P49">
            <v>794.8</v>
          </cell>
          <cell r="R49">
            <v>335</v>
          </cell>
          <cell r="T49">
            <v>1129.8</v>
          </cell>
          <cell r="AD49">
            <v>794.8</v>
          </cell>
          <cell r="AF49">
            <v>335</v>
          </cell>
          <cell r="AH49">
            <v>1129.8</v>
          </cell>
          <cell r="AJ49">
            <v>11.277304347826085</v>
          </cell>
          <cell r="AL49">
            <v>0</v>
          </cell>
          <cell r="AN49">
            <v>0</v>
          </cell>
          <cell r="AP49">
            <v>0</v>
          </cell>
          <cell r="AR49">
            <v>0</v>
          </cell>
          <cell r="AT49">
            <v>0.47079841199823552</v>
          </cell>
          <cell r="AV49">
            <v>73.892986325540363</v>
          </cell>
          <cell r="AX49">
            <v>74.363784737538595</v>
          </cell>
          <cell r="AZ49">
            <v>1.3860553595059549E-3</v>
          </cell>
          <cell r="BB49">
            <v>795.27079841199816</v>
          </cell>
          <cell r="BD49">
            <v>408.89298632554039</v>
          </cell>
          <cell r="BF49">
            <v>1204.1637847375387</v>
          </cell>
          <cell r="BH49">
            <v>11.278690403185591</v>
          </cell>
          <cell r="BJ49">
            <v>75.581916229677049</v>
          </cell>
          <cell r="BN49">
            <v>75.581916229677049</v>
          </cell>
          <cell r="BP49">
            <v>0.2438519639608874</v>
          </cell>
          <cell r="BR49">
            <v>870.85271464167522</v>
          </cell>
          <cell r="BT49">
            <v>408.89298632554039</v>
          </cell>
          <cell r="BV49">
            <v>1279.7457009672157</v>
          </cell>
          <cell r="BX49">
            <v>11.522542367146478</v>
          </cell>
          <cell r="CB49">
            <v>3.8824200000000002</v>
          </cell>
          <cell r="CD49">
            <v>3.8824200000000002</v>
          </cell>
          <cell r="CG49" t="str">
            <v>ANS</v>
          </cell>
          <cell r="CO49" t="str">
            <v>ANS</v>
          </cell>
          <cell r="CP49">
            <v>874.73513464167524</v>
          </cell>
          <cell r="CR49">
            <v>408.89298632554039</v>
          </cell>
          <cell r="CT49">
            <v>1283.6281209672156</v>
          </cell>
          <cell r="CV49">
            <v>11.522542367146478</v>
          </cell>
        </row>
        <row r="50">
          <cell r="B50" t="str">
            <v>MSS</v>
          </cell>
          <cell r="D50" t="str">
            <v>MEDICAL SUPPLIES SOLD</v>
          </cell>
          <cell r="F50" t="str">
            <v>D26</v>
          </cell>
          <cell r="H50">
            <v>0</v>
          </cell>
          <cell r="J50">
            <v>39859726.466053896</v>
          </cell>
          <cell r="L50">
            <v>39859726.466053896</v>
          </cell>
          <cell r="N50">
            <v>0</v>
          </cell>
          <cell r="O50" t="str">
            <v>MSS</v>
          </cell>
          <cell r="P50">
            <v>0</v>
          </cell>
          <cell r="R50">
            <v>39859.699999999997</v>
          </cell>
          <cell r="T50">
            <v>39859.699999999997</v>
          </cell>
          <cell r="AD50">
            <v>0</v>
          </cell>
          <cell r="AF50">
            <v>39859.699999999997</v>
          </cell>
          <cell r="AH50">
            <v>39859.699999999997</v>
          </cell>
          <cell r="AJ50">
            <v>0</v>
          </cell>
          <cell r="AL50">
            <v>0</v>
          </cell>
          <cell r="AN50">
            <v>0</v>
          </cell>
          <cell r="AP50">
            <v>0</v>
          </cell>
          <cell r="AR50">
            <v>0</v>
          </cell>
          <cell r="AT50">
            <v>0</v>
          </cell>
          <cell r="AV50">
            <v>0</v>
          </cell>
          <cell r="AX50">
            <v>0</v>
          </cell>
          <cell r="AZ50">
            <v>0</v>
          </cell>
          <cell r="BB50">
            <v>0</v>
          </cell>
          <cell r="BD50">
            <v>39859.699999999997</v>
          </cell>
          <cell r="BF50">
            <v>39859.699999999997</v>
          </cell>
          <cell r="BH50">
            <v>0</v>
          </cell>
          <cell r="BJ50">
            <v>0</v>
          </cell>
          <cell r="BN50">
            <v>0</v>
          </cell>
          <cell r="BR50">
            <v>0</v>
          </cell>
          <cell r="BT50">
            <v>39859.699999999997</v>
          </cell>
          <cell r="BV50">
            <v>39859.699999999997</v>
          </cell>
          <cell r="BX50">
            <v>0</v>
          </cell>
          <cell r="CD50">
            <v>0</v>
          </cell>
          <cell r="CG50" t="str">
            <v>MSS</v>
          </cell>
          <cell r="CO50" t="str">
            <v>MSS</v>
          </cell>
          <cell r="CP50">
            <v>0</v>
          </cell>
          <cell r="CR50">
            <v>39859.699999999997</v>
          </cell>
          <cell r="CT50">
            <v>39859.699999999997</v>
          </cell>
          <cell r="CV50">
            <v>0</v>
          </cell>
        </row>
        <row r="51">
          <cell r="B51" t="str">
            <v>CDS</v>
          </cell>
          <cell r="D51" t="str">
            <v>DRUGS SOLD</v>
          </cell>
          <cell r="F51" t="str">
            <v>D27</v>
          </cell>
          <cell r="H51">
            <v>0</v>
          </cell>
          <cell r="J51">
            <v>19398338.430000003</v>
          </cell>
          <cell r="L51">
            <v>19398338.430000003</v>
          </cell>
          <cell r="N51">
            <v>0</v>
          </cell>
          <cell r="O51" t="str">
            <v>CDS</v>
          </cell>
          <cell r="P51">
            <v>0</v>
          </cell>
          <cell r="R51">
            <v>19398.3</v>
          </cell>
          <cell r="T51">
            <v>19398.3</v>
          </cell>
          <cell r="AD51">
            <v>0</v>
          </cell>
          <cell r="AF51">
            <v>19398.3</v>
          </cell>
          <cell r="AH51">
            <v>19398.3</v>
          </cell>
          <cell r="AJ51">
            <v>0</v>
          </cell>
          <cell r="AL51">
            <v>0</v>
          </cell>
          <cell r="AN51">
            <v>0</v>
          </cell>
          <cell r="AP51">
            <v>0</v>
          </cell>
          <cell r="AR51">
            <v>0</v>
          </cell>
          <cell r="AT51">
            <v>0</v>
          </cell>
          <cell r="AV51">
            <v>0</v>
          </cell>
          <cell r="AX51">
            <v>0</v>
          </cell>
          <cell r="AZ51">
            <v>0</v>
          </cell>
          <cell r="BB51">
            <v>0</v>
          </cell>
          <cell r="BD51">
            <v>19398.3</v>
          </cell>
          <cell r="BF51">
            <v>19398.3</v>
          </cell>
          <cell r="BH51">
            <v>0</v>
          </cell>
          <cell r="BJ51">
            <v>0</v>
          </cell>
          <cell r="BN51">
            <v>0</v>
          </cell>
          <cell r="BR51">
            <v>0</v>
          </cell>
          <cell r="BT51">
            <v>19398.3</v>
          </cell>
          <cell r="BV51">
            <v>19398.3</v>
          </cell>
          <cell r="BX51">
            <v>0</v>
          </cell>
          <cell r="CD51">
            <v>0</v>
          </cell>
          <cell r="CG51" t="str">
            <v>CDS</v>
          </cell>
          <cell r="CO51" t="str">
            <v>CDS</v>
          </cell>
          <cell r="CP51">
            <v>0</v>
          </cell>
          <cell r="CR51">
            <v>19398.3</v>
          </cell>
          <cell r="CT51">
            <v>19398.3</v>
          </cell>
          <cell r="CV51">
            <v>0</v>
          </cell>
        </row>
        <row r="52">
          <cell r="B52" t="str">
            <v>LAB</v>
          </cell>
          <cell r="D52" t="str">
            <v>LABORATORY SERVICES</v>
          </cell>
          <cell r="F52" t="str">
            <v>D28</v>
          </cell>
          <cell r="H52">
            <v>4817373.8178668022</v>
          </cell>
          <cell r="J52">
            <v>4515041.5696472218</v>
          </cell>
          <cell r="L52">
            <v>9332415.387514025</v>
          </cell>
          <cell r="N52">
            <v>61.512599158111954</v>
          </cell>
          <cell r="O52" t="str">
            <v>LAB</v>
          </cell>
          <cell r="P52">
            <v>4817.3999999999996</v>
          </cell>
          <cell r="R52">
            <v>4515</v>
          </cell>
          <cell r="T52">
            <v>9332.4</v>
          </cell>
          <cell r="AD52">
            <v>4817.3999999999996</v>
          </cell>
          <cell r="AF52">
            <v>4515</v>
          </cell>
          <cell r="AH52">
            <v>9332.4</v>
          </cell>
          <cell r="AJ52">
            <v>61.512599158111954</v>
          </cell>
          <cell r="AL52">
            <v>0</v>
          </cell>
          <cell r="AN52">
            <v>0</v>
          </cell>
          <cell r="AP52">
            <v>0</v>
          </cell>
          <cell r="AR52">
            <v>0</v>
          </cell>
          <cell r="AT52">
            <v>6.8808998676665185</v>
          </cell>
          <cell r="AV52">
            <v>1079.9744155271283</v>
          </cell>
          <cell r="AX52">
            <v>1086.8553153947948</v>
          </cell>
          <cell r="AZ52">
            <v>2.0257732177394724E-2</v>
          </cell>
          <cell r="BB52">
            <v>4824.2808998676664</v>
          </cell>
          <cell r="BD52">
            <v>5594.9744155271283</v>
          </cell>
          <cell r="BF52">
            <v>10419.255315394796</v>
          </cell>
          <cell r="BH52">
            <v>61.532856890289345</v>
          </cell>
          <cell r="BJ52">
            <v>103.48</v>
          </cell>
          <cell r="BN52">
            <v>103.48</v>
          </cell>
          <cell r="BP52">
            <v>0.61964071856287428</v>
          </cell>
          <cell r="BR52">
            <v>4927.760899867666</v>
          </cell>
          <cell r="BT52">
            <v>5594.9744155271283</v>
          </cell>
          <cell r="BV52">
            <v>10522.735315394795</v>
          </cell>
          <cell r="BX52">
            <v>62.152497608852222</v>
          </cell>
          <cell r="CB52">
            <v>20.941739999999999</v>
          </cell>
          <cell r="CD52">
            <v>20.941739999999999</v>
          </cell>
          <cell r="CG52" t="str">
            <v>LAB</v>
          </cell>
          <cell r="CO52" t="str">
            <v>LAB</v>
          </cell>
          <cell r="CP52">
            <v>4948.7026398676662</v>
          </cell>
          <cell r="CR52">
            <v>5594.9744155271283</v>
          </cell>
          <cell r="CT52">
            <v>10543.677055394794</v>
          </cell>
          <cell r="CV52">
            <v>62.152497608852222</v>
          </cell>
        </row>
        <row r="53">
          <cell r="H53" t="str">
            <v>XXXXXXXXX</v>
          </cell>
          <cell r="J53" t="str">
            <v>XXXXXXXXX</v>
          </cell>
          <cell r="L53">
            <v>0</v>
          </cell>
          <cell r="O53">
            <v>0</v>
          </cell>
          <cell r="P53">
            <v>0</v>
          </cell>
          <cell r="R53">
            <v>0</v>
          </cell>
          <cell r="T53">
            <v>0</v>
          </cell>
          <cell r="AD53">
            <v>0</v>
          </cell>
          <cell r="AF53">
            <v>0</v>
          </cell>
          <cell r="AH53">
            <v>0</v>
          </cell>
          <cell r="AJ53">
            <v>0</v>
          </cell>
          <cell r="AL53">
            <v>0</v>
          </cell>
          <cell r="AN53">
            <v>0</v>
          </cell>
          <cell r="AP53">
            <v>0</v>
          </cell>
          <cell r="AR53">
            <v>0</v>
          </cell>
          <cell r="AT53">
            <v>0</v>
          </cell>
          <cell r="AV53">
            <v>0</v>
          </cell>
          <cell r="AX53">
            <v>0</v>
          </cell>
          <cell r="AZ53">
            <v>0</v>
          </cell>
          <cell r="BB53">
            <v>0</v>
          </cell>
          <cell r="BD53">
            <v>0</v>
          </cell>
          <cell r="BF53">
            <v>0</v>
          </cell>
          <cell r="BH53">
            <v>0</v>
          </cell>
          <cell r="BJ53">
            <v>0</v>
          </cell>
          <cell r="BN53">
            <v>0</v>
          </cell>
          <cell r="BP53">
            <v>0</v>
          </cell>
          <cell r="BR53">
            <v>0</v>
          </cell>
          <cell r="BT53">
            <v>0</v>
          </cell>
          <cell r="BV53">
            <v>0</v>
          </cell>
          <cell r="BX53">
            <v>0</v>
          </cell>
          <cell r="CD53">
            <v>0</v>
          </cell>
          <cell r="CG53">
            <v>0</v>
          </cell>
          <cell r="CO53" t="str">
            <v>BB</v>
          </cell>
          <cell r="CP53">
            <v>0</v>
          </cell>
          <cell r="CR53">
            <v>0</v>
          </cell>
          <cell r="CT53">
            <v>0</v>
          </cell>
          <cell r="CV53">
            <v>0</v>
          </cell>
        </row>
        <row r="54">
          <cell r="B54" t="str">
            <v>EKG</v>
          </cell>
          <cell r="D54" t="str">
            <v>ELECTROCARDIOLOGY</v>
          </cell>
          <cell r="F54" t="str">
            <v>D30</v>
          </cell>
          <cell r="H54">
            <v>842528.74475403584</v>
          </cell>
          <cell r="J54">
            <v>11993.029856697831</v>
          </cell>
          <cell r="L54">
            <v>854521.77461073361</v>
          </cell>
          <cell r="N54">
            <v>11.166502081835612</v>
          </cell>
          <cell r="O54" t="str">
            <v>EKG</v>
          </cell>
          <cell r="P54">
            <v>842.5</v>
          </cell>
          <cell r="R54">
            <v>12</v>
          </cell>
          <cell r="T54">
            <v>854.5</v>
          </cell>
          <cell r="AD54">
            <v>842.5</v>
          </cell>
          <cell r="AF54">
            <v>12</v>
          </cell>
          <cell r="AH54">
            <v>854.5</v>
          </cell>
          <cell r="AJ54">
            <v>11.166502081835612</v>
          </cell>
          <cell r="AL54">
            <v>0</v>
          </cell>
          <cell r="AN54">
            <v>0</v>
          </cell>
          <cell r="AP54">
            <v>0</v>
          </cell>
          <cell r="AR54">
            <v>0</v>
          </cell>
          <cell r="AT54">
            <v>0.83295103661226289</v>
          </cell>
          <cell r="AV54">
            <v>130.73374503749449</v>
          </cell>
          <cell r="AX54">
            <v>131.56669607410674</v>
          </cell>
          <cell r="AZ54">
            <v>2.4522517898951514E-3</v>
          </cell>
          <cell r="BB54">
            <v>843.33295103661226</v>
          </cell>
          <cell r="BD54">
            <v>142.73374503749449</v>
          </cell>
          <cell r="BF54">
            <v>986.06669607410674</v>
          </cell>
          <cell r="BH54">
            <v>11.168954333625507</v>
          </cell>
          <cell r="BJ54">
            <v>0</v>
          </cell>
          <cell r="BN54">
            <v>0</v>
          </cell>
          <cell r="BP54">
            <v>0</v>
          </cell>
          <cell r="BR54">
            <v>843.33295103661226</v>
          </cell>
          <cell r="BT54">
            <v>142.73374503749449</v>
          </cell>
          <cell r="BV54">
            <v>986.06669607410674</v>
          </cell>
          <cell r="BX54">
            <v>11.168954333625507</v>
          </cell>
          <cell r="CB54">
            <v>3.76328</v>
          </cell>
          <cell r="CD54">
            <v>3.76328</v>
          </cell>
          <cell r="CG54" t="str">
            <v>EKG</v>
          </cell>
          <cell r="CO54" t="str">
            <v>EKG</v>
          </cell>
          <cell r="CP54">
            <v>847.09623103661227</v>
          </cell>
          <cell r="CR54">
            <v>142.73374503749449</v>
          </cell>
          <cell r="CT54">
            <v>989.82997607410675</v>
          </cell>
          <cell r="CV54">
            <v>11.168954333625507</v>
          </cell>
        </row>
        <row r="55">
          <cell r="B55" t="str">
            <v>IRC</v>
          </cell>
          <cell r="D55" t="str">
            <v>INVASIVE RADIOLOGY/CARDIOVASCULAR</v>
          </cell>
          <cell r="F55" t="str">
            <v>D31</v>
          </cell>
          <cell r="H55">
            <v>4467359.4025463676</v>
          </cell>
          <cell r="J55">
            <v>496308.38822417153</v>
          </cell>
          <cell r="L55">
            <v>4963667.7907705391</v>
          </cell>
          <cell r="N55">
            <v>39.840175951768899</v>
          </cell>
          <cell r="O55" t="str">
            <v>IRC</v>
          </cell>
          <cell r="P55">
            <v>4467.3999999999996</v>
          </cell>
          <cell r="R55">
            <v>496.3</v>
          </cell>
          <cell r="T55">
            <v>4963.7</v>
          </cell>
          <cell r="AD55">
            <v>4467.3999999999996</v>
          </cell>
          <cell r="AF55">
            <v>496.3</v>
          </cell>
          <cell r="AH55">
            <v>4963.7</v>
          </cell>
          <cell r="AJ55">
            <v>39.840175951768899</v>
          </cell>
          <cell r="AL55">
            <v>0</v>
          </cell>
          <cell r="AN55">
            <v>0</v>
          </cell>
          <cell r="AP55">
            <v>0</v>
          </cell>
          <cell r="AR55">
            <v>0</v>
          </cell>
          <cell r="AT55">
            <v>1.9556241729157477</v>
          </cell>
          <cell r="AV55">
            <v>306.94009704455226</v>
          </cell>
          <cell r="AX55">
            <v>308.89572121746801</v>
          </cell>
          <cell r="AZ55">
            <v>5.7574607241016595E-3</v>
          </cell>
          <cell r="BB55">
            <v>4469.3556241729157</v>
          </cell>
          <cell r="BD55">
            <v>803.24009704455227</v>
          </cell>
          <cell r="BF55">
            <v>5272.5957212174681</v>
          </cell>
          <cell r="BH55">
            <v>39.845933412493004</v>
          </cell>
          <cell r="BJ55">
            <v>332.22820320737162</v>
          </cell>
          <cell r="BN55">
            <v>332.22820320737162</v>
          </cell>
          <cell r="BP55">
            <v>1.0064471469475058</v>
          </cell>
          <cell r="BR55">
            <v>4801.5838273802874</v>
          </cell>
          <cell r="BT55">
            <v>803.24009704455227</v>
          </cell>
          <cell r="BV55">
            <v>5604.8239244248398</v>
          </cell>
          <cell r="BX55">
            <v>40.852380559440512</v>
          </cell>
          <cell r="CB55">
            <v>13.764849999999999</v>
          </cell>
          <cell r="CD55">
            <v>13.764849999999999</v>
          </cell>
          <cell r="CG55" t="str">
            <v>IRC</v>
          </cell>
          <cell r="CO55" t="str">
            <v>IRC</v>
          </cell>
          <cell r="CP55">
            <v>4815.348677380287</v>
          </cell>
          <cell r="CR55">
            <v>803.24009704455227</v>
          </cell>
          <cell r="CT55">
            <v>5618.5887744248394</v>
          </cell>
          <cell r="CV55">
            <v>40.852380559440512</v>
          </cell>
        </row>
        <row r="56">
          <cell r="B56" t="str">
            <v>RAD</v>
          </cell>
          <cell r="D56" t="str">
            <v>RADIOLOGY DIAGNOSTIC</v>
          </cell>
          <cell r="F56" t="str">
            <v>D32</v>
          </cell>
          <cell r="H56">
            <v>3723684.5643729172</v>
          </cell>
          <cell r="J56">
            <v>399552.58229635027</v>
          </cell>
          <cell r="L56">
            <v>4123237.1466692677</v>
          </cell>
          <cell r="N56">
            <v>42.887770384138861</v>
          </cell>
          <cell r="O56" t="str">
            <v>RAD</v>
          </cell>
          <cell r="P56">
            <v>3723.7</v>
          </cell>
          <cell r="R56">
            <v>399.6</v>
          </cell>
          <cell r="T56">
            <v>4123.3</v>
          </cell>
          <cell r="AD56">
            <v>3723.7</v>
          </cell>
          <cell r="AF56">
            <v>399.6</v>
          </cell>
          <cell r="AH56">
            <v>4123.3</v>
          </cell>
          <cell r="AJ56">
            <v>42.887770384138861</v>
          </cell>
          <cell r="AL56">
            <v>0</v>
          </cell>
          <cell r="AN56">
            <v>0</v>
          </cell>
          <cell r="AP56">
            <v>0</v>
          </cell>
          <cell r="AR56">
            <v>0</v>
          </cell>
          <cell r="AT56">
            <v>1.7021173356859283</v>
          </cell>
          <cell r="AV56">
            <v>267.15156594618435</v>
          </cell>
          <cell r="AX56">
            <v>268.8536832818703</v>
          </cell>
          <cell r="AZ56">
            <v>5.0111232228292214E-3</v>
          </cell>
          <cell r="BB56">
            <v>3725.4021173356859</v>
          </cell>
          <cell r="BD56">
            <v>666.75156594618443</v>
          </cell>
          <cell r="BF56">
            <v>4392.1536832818701</v>
          </cell>
          <cell r="BH56">
            <v>42.89278150736169</v>
          </cell>
          <cell r="BJ56">
            <v>159.16933585170062</v>
          </cell>
          <cell r="BN56">
            <v>159.16933585170062</v>
          </cell>
          <cell r="BP56">
            <v>0.26031020403423394</v>
          </cell>
          <cell r="BR56">
            <v>3884.5714531873864</v>
          </cell>
          <cell r="BT56">
            <v>666.75156594618443</v>
          </cell>
          <cell r="BV56">
            <v>4551.3230191335706</v>
          </cell>
          <cell r="BX56">
            <v>43.153091711395923</v>
          </cell>
          <cell r="CB56">
            <v>14.54006</v>
          </cell>
          <cell r="CD56">
            <v>14.54006</v>
          </cell>
          <cell r="CG56" t="str">
            <v>RAD</v>
          </cell>
          <cell r="CO56" t="str">
            <v>RAD</v>
          </cell>
          <cell r="CP56">
            <v>3899.1115131873862</v>
          </cell>
          <cell r="CR56">
            <v>666.75156594618443</v>
          </cell>
          <cell r="CT56">
            <v>4565.8630791335709</v>
          </cell>
          <cell r="CV56">
            <v>43.153091711395923</v>
          </cell>
        </row>
        <row r="57">
          <cell r="B57" t="str">
            <v>CAT</v>
          </cell>
          <cell r="D57" t="str">
            <v>CT SCANNER</v>
          </cell>
          <cell r="F57" t="str">
            <v>D33</v>
          </cell>
          <cell r="H57">
            <v>919567.66602557711</v>
          </cell>
          <cell r="J57">
            <v>669195.31346512295</v>
          </cell>
          <cell r="L57">
            <v>1588762.9794907002</v>
          </cell>
          <cell r="N57">
            <v>9.2600372361466246</v>
          </cell>
          <cell r="O57" t="str">
            <v>CAT</v>
          </cell>
          <cell r="P57">
            <v>919.6</v>
          </cell>
          <cell r="R57">
            <v>669.2</v>
          </cell>
          <cell r="T57">
            <v>1588.8000000000002</v>
          </cell>
          <cell r="AD57">
            <v>919.6</v>
          </cell>
          <cell r="AF57">
            <v>669.2</v>
          </cell>
          <cell r="AH57">
            <v>1588.8000000000002</v>
          </cell>
          <cell r="AJ57">
            <v>9.2600372361466246</v>
          </cell>
          <cell r="AL57">
            <v>0</v>
          </cell>
          <cell r="AN57">
            <v>0</v>
          </cell>
          <cell r="AP57">
            <v>0</v>
          </cell>
          <cell r="AR57">
            <v>0</v>
          </cell>
          <cell r="AT57">
            <v>0.2172915747684164</v>
          </cell>
          <cell r="AV57">
            <v>34.104455227172473</v>
          </cell>
          <cell r="AX57">
            <v>34.32174680194089</v>
          </cell>
          <cell r="AZ57">
            <v>6.3971785823351772E-4</v>
          </cell>
          <cell r="BB57">
            <v>919.81729157476843</v>
          </cell>
          <cell r="BD57">
            <v>703.30445522717253</v>
          </cell>
          <cell r="BF57">
            <v>1623.1217468019408</v>
          </cell>
          <cell r="BH57">
            <v>9.2606769540048575</v>
          </cell>
          <cell r="BJ57">
            <v>0</v>
          </cell>
          <cell r="BN57">
            <v>0</v>
          </cell>
          <cell r="BP57">
            <v>0</v>
          </cell>
          <cell r="BR57">
            <v>919.81729157476843</v>
          </cell>
          <cell r="BT57">
            <v>703.30445522717253</v>
          </cell>
          <cell r="BV57">
            <v>1623.1217468019408</v>
          </cell>
          <cell r="BX57">
            <v>9.2606769540048575</v>
          </cell>
          <cell r="CB57">
            <v>3.1202999999999999</v>
          </cell>
          <cell r="CD57">
            <v>3.1202999999999999</v>
          </cell>
          <cell r="CG57" t="str">
            <v>CAT</v>
          </cell>
          <cell r="CO57" t="str">
            <v>CT</v>
          </cell>
          <cell r="CP57">
            <v>922.93759157476848</v>
          </cell>
          <cell r="CR57">
            <v>703.30445522717253</v>
          </cell>
          <cell r="CT57">
            <v>1626.2420468019409</v>
          </cell>
          <cell r="CV57">
            <v>9.2606769540048575</v>
          </cell>
        </row>
        <row r="58">
          <cell r="B58" t="str">
            <v>RAT</v>
          </cell>
          <cell r="D58" t="str">
            <v>RADIOLOGY THERAPEUTIC</v>
          </cell>
          <cell r="F58" t="str">
            <v>D34</v>
          </cell>
          <cell r="H58">
            <v>0</v>
          </cell>
          <cell r="J58">
            <v>3686299.9635374825</v>
          </cell>
          <cell r="L58">
            <v>3686299.9635374825</v>
          </cell>
          <cell r="N58">
            <v>0</v>
          </cell>
          <cell r="O58" t="str">
            <v>RAT</v>
          </cell>
          <cell r="P58">
            <v>0</v>
          </cell>
          <cell r="R58">
            <v>3686.3</v>
          </cell>
          <cell r="T58">
            <v>3686.3</v>
          </cell>
          <cell r="AD58">
            <v>0</v>
          </cell>
          <cell r="AF58">
            <v>3686.3</v>
          </cell>
          <cell r="AH58">
            <v>3686.3</v>
          </cell>
          <cell r="AJ58">
            <v>0</v>
          </cell>
          <cell r="AL58">
            <v>0</v>
          </cell>
          <cell r="AN58">
            <v>0</v>
          </cell>
          <cell r="AP58">
            <v>0</v>
          </cell>
          <cell r="AR58">
            <v>0</v>
          </cell>
          <cell r="AT58">
            <v>0</v>
          </cell>
          <cell r="AV58">
            <v>0</v>
          </cell>
          <cell r="AX58">
            <v>0</v>
          </cell>
          <cell r="AZ58">
            <v>0</v>
          </cell>
          <cell r="BB58">
            <v>0</v>
          </cell>
          <cell r="BD58">
            <v>3686.3</v>
          </cell>
          <cell r="BF58">
            <v>3686.3</v>
          </cell>
          <cell r="BH58">
            <v>0</v>
          </cell>
          <cell r="BJ58">
            <v>0</v>
          </cell>
          <cell r="BN58">
            <v>0</v>
          </cell>
          <cell r="BP58">
            <v>0</v>
          </cell>
          <cell r="BR58">
            <v>0</v>
          </cell>
          <cell r="BT58">
            <v>3686.3</v>
          </cell>
          <cell r="BV58">
            <v>3686.3</v>
          </cell>
          <cell r="BX58">
            <v>0</v>
          </cell>
          <cell r="CB58">
            <v>0</v>
          </cell>
          <cell r="CD58">
            <v>0</v>
          </cell>
          <cell r="CG58" t="str">
            <v>RAT</v>
          </cell>
          <cell r="CO58" t="str">
            <v>RAT</v>
          </cell>
          <cell r="CP58">
            <v>0</v>
          </cell>
          <cell r="CR58">
            <v>3686.3</v>
          </cell>
          <cell r="CT58">
            <v>3686.3</v>
          </cell>
          <cell r="CV58">
            <v>0</v>
          </cell>
        </row>
        <row r="59">
          <cell r="B59" t="str">
            <v>NUC</v>
          </cell>
          <cell r="D59" t="str">
            <v>NUCLEAR MEDICINE</v>
          </cell>
          <cell r="F59" t="str">
            <v>D35</v>
          </cell>
          <cell r="H59">
            <v>545095.80447363283</v>
          </cell>
          <cell r="J59">
            <v>1535752.0176161304</v>
          </cell>
          <cell r="L59">
            <v>2080847.8220897634</v>
          </cell>
          <cell r="N59">
            <v>6.188052376221477</v>
          </cell>
          <cell r="O59" t="str">
            <v>NUC</v>
          </cell>
          <cell r="P59">
            <v>545.1</v>
          </cell>
          <cell r="R59">
            <v>1535.8</v>
          </cell>
          <cell r="T59">
            <v>2080.9</v>
          </cell>
          <cell r="AD59">
            <v>545.1</v>
          </cell>
          <cell r="AF59">
            <v>1535.8</v>
          </cell>
          <cell r="AH59">
            <v>2080.9</v>
          </cell>
          <cell r="AJ59">
            <v>6.188052376221477</v>
          </cell>
          <cell r="AL59">
            <v>0</v>
          </cell>
          <cell r="AN59">
            <v>0</v>
          </cell>
          <cell r="AP59">
            <v>0</v>
          </cell>
          <cell r="AR59">
            <v>0</v>
          </cell>
          <cell r="AT59">
            <v>0.39836788707543003</v>
          </cell>
          <cell r="AV59">
            <v>62.524834583149534</v>
          </cell>
          <cell r="AX59">
            <v>62.923202470224965</v>
          </cell>
          <cell r="AZ59">
            <v>1.1728160734281157E-3</v>
          </cell>
          <cell r="BB59">
            <v>545.49836788707546</v>
          </cell>
          <cell r="BD59">
            <v>1598.3248345831496</v>
          </cell>
          <cell r="BF59">
            <v>2143.8232024702252</v>
          </cell>
          <cell r="BH59">
            <v>6.1892251922949049</v>
          </cell>
          <cell r="BJ59">
            <v>0</v>
          </cell>
          <cell r="BN59">
            <v>0</v>
          </cell>
          <cell r="BP59">
            <v>0</v>
          </cell>
          <cell r="BR59">
            <v>545.49836788707546</v>
          </cell>
          <cell r="BT59">
            <v>1598.3248345831496</v>
          </cell>
          <cell r="BV59">
            <v>2143.8232024702252</v>
          </cell>
          <cell r="BX59">
            <v>6.1892251922949049</v>
          </cell>
          <cell r="CB59">
            <v>2.08541</v>
          </cell>
          <cell r="CD59">
            <v>2.08541</v>
          </cell>
          <cell r="CG59" t="str">
            <v>NUC</v>
          </cell>
          <cell r="CO59" t="str">
            <v>NUC</v>
          </cell>
          <cell r="CP59">
            <v>547.58377788707548</v>
          </cell>
          <cell r="CR59">
            <v>1598.3248345831496</v>
          </cell>
          <cell r="CT59">
            <v>2145.9086124702253</v>
          </cell>
          <cell r="CV59">
            <v>6.1892251922949049</v>
          </cell>
        </row>
        <row r="60">
          <cell r="B60" t="str">
            <v>RES</v>
          </cell>
          <cell r="D60" t="str">
            <v>RESPIRATORY THERAPY</v>
          </cell>
          <cell r="F60" t="str">
            <v>D36</v>
          </cell>
          <cell r="H60">
            <v>2500813.8730860786</v>
          </cell>
          <cell r="J60">
            <v>389200.73999999993</v>
          </cell>
          <cell r="L60">
            <v>2890014.6130860783</v>
          </cell>
          <cell r="N60">
            <v>25.933089743589743</v>
          </cell>
          <cell r="O60" t="str">
            <v>RES</v>
          </cell>
          <cell r="P60">
            <v>2500.8000000000002</v>
          </cell>
          <cell r="R60">
            <v>389.2</v>
          </cell>
          <cell r="T60">
            <v>2890</v>
          </cell>
          <cell r="AD60">
            <v>2500.8000000000002</v>
          </cell>
          <cell r="AF60">
            <v>389.2</v>
          </cell>
          <cell r="AH60">
            <v>2890</v>
          </cell>
          <cell r="AJ60">
            <v>25.933089743589743</v>
          </cell>
          <cell r="AL60">
            <v>0</v>
          </cell>
          <cell r="AN60">
            <v>0</v>
          </cell>
          <cell r="AP60">
            <v>0</v>
          </cell>
          <cell r="AR60">
            <v>0</v>
          </cell>
          <cell r="AT60">
            <v>0.4345831495368328</v>
          </cell>
          <cell r="AV60">
            <v>68.208910454344945</v>
          </cell>
          <cell r="AX60">
            <v>68.64349360388178</v>
          </cell>
          <cell r="AZ60">
            <v>1.2794357164670354E-3</v>
          </cell>
          <cell r="BB60">
            <v>2501.2345831495372</v>
          </cell>
          <cell r="BD60">
            <v>457.40891045434495</v>
          </cell>
          <cell r="BF60">
            <v>2958.6434936038822</v>
          </cell>
          <cell r="BH60">
            <v>25.934369179306209</v>
          </cell>
          <cell r="BJ60">
            <v>0</v>
          </cell>
          <cell r="BN60">
            <v>0</v>
          </cell>
          <cell r="BP60">
            <v>0</v>
          </cell>
          <cell r="BR60">
            <v>2501.2345831495372</v>
          </cell>
          <cell r="BT60">
            <v>457.40891045434495</v>
          </cell>
          <cell r="BV60">
            <v>2958.6434936038822</v>
          </cell>
          <cell r="BX60">
            <v>25.934369179306209</v>
          </cell>
          <cell r="CB60">
            <v>8.7383600000000001</v>
          </cell>
          <cell r="CD60">
            <v>8.7383600000000001</v>
          </cell>
          <cell r="CG60" t="str">
            <v>RES</v>
          </cell>
          <cell r="CO60" t="str">
            <v>RES</v>
          </cell>
          <cell r="CP60">
            <v>2509.9729431495371</v>
          </cell>
          <cell r="CR60">
            <v>457.40891045434495</v>
          </cell>
          <cell r="CT60">
            <v>2967.3818536038821</v>
          </cell>
          <cell r="CV60">
            <v>25.934369179306209</v>
          </cell>
        </row>
        <row r="61">
          <cell r="B61" t="str">
            <v>PUL</v>
          </cell>
          <cell r="D61" t="str">
            <v>PULMONARY FUNCTION</v>
          </cell>
          <cell r="F61" t="str">
            <v>D37</v>
          </cell>
          <cell r="H61">
            <v>115309.26425329995</v>
          </cell>
          <cell r="J61">
            <v>11158.312835929386</v>
          </cell>
          <cell r="L61">
            <v>126467.57708922934</v>
          </cell>
          <cell r="N61">
            <v>1.3809642954551187</v>
          </cell>
          <cell r="O61" t="str">
            <v>PUL</v>
          </cell>
          <cell r="P61">
            <v>115.3</v>
          </cell>
          <cell r="R61">
            <v>11.2</v>
          </cell>
          <cell r="T61">
            <v>126.5</v>
          </cell>
          <cell r="AD61">
            <v>115.3</v>
          </cell>
          <cell r="AF61">
            <v>11.2</v>
          </cell>
          <cell r="AH61">
            <v>126.5</v>
          </cell>
          <cell r="AJ61">
            <v>1.3809642954551187</v>
          </cell>
          <cell r="AL61">
            <v>0</v>
          </cell>
          <cell r="AN61">
            <v>0</v>
          </cell>
          <cell r="AP61">
            <v>0</v>
          </cell>
          <cell r="AR61">
            <v>0</v>
          </cell>
          <cell r="AT61">
            <v>0.32593736215262453</v>
          </cell>
          <cell r="AV61">
            <v>51.156682840758705</v>
          </cell>
          <cell r="AX61">
            <v>51.482620202911328</v>
          </cell>
          <cell r="AZ61">
            <v>9.5957678735027641E-4</v>
          </cell>
          <cell r="BB61">
            <v>115.62593736215263</v>
          </cell>
          <cell r="BD61">
            <v>62.356682840758708</v>
          </cell>
          <cell r="BF61">
            <v>177.98262020291133</v>
          </cell>
          <cell r="BH61">
            <v>1.3819238722424689</v>
          </cell>
          <cell r="BJ61">
            <v>0</v>
          </cell>
          <cell r="BN61">
            <v>0</v>
          </cell>
          <cell r="BP61">
            <v>0</v>
          </cell>
          <cell r="BR61">
            <v>115.62593736215263</v>
          </cell>
          <cell r="BT61">
            <v>62.356682840758708</v>
          </cell>
          <cell r="BV61">
            <v>177.98262020291133</v>
          </cell>
          <cell r="BX61">
            <v>1.3819238722424689</v>
          </cell>
          <cell r="CB61">
            <v>0.46562999999999999</v>
          </cell>
          <cell r="CD61">
            <v>0.46562999999999999</v>
          </cell>
          <cell r="CG61" t="str">
            <v>PUL</v>
          </cell>
          <cell r="CO61" t="str">
            <v>PUL</v>
          </cell>
          <cell r="CP61">
            <v>116.09156736215263</v>
          </cell>
          <cell r="CR61">
            <v>62.356682840758708</v>
          </cell>
          <cell r="CT61">
            <v>178.44825020291134</v>
          </cell>
          <cell r="CV61">
            <v>1.3819238722424689</v>
          </cell>
        </row>
        <row r="62">
          <cell r="B62" t="str">
            <v>EEG</v>
          </cell>
          <cell r="D62" t="str">
            <v>ELECTROENCEPHALOGRAPHY</v>
          </cell>
          <cell r="F62" t="str">
            <v>D38</v>
          </cell>
          <cell r="H62">
            <v>347072.31103139039</v>
          </cell>
          <cell r="J62">
            <v>21547.01999999999</v>
          </cell>
          <cell r="L62">
            <v>368619.33103139035</v>
          </cell>
          <cell r="N62">
            <v>3.8228873425551058</v>
          </cell>
          <cell r="O62" t="str">
            <v>EEG</v>
          </cell>
          <cell r="P62">
            <v>347.1</v>
          </cell>
          <cell r="R62">
            <v>21.5</v>
          </cell>
          <cell r="T62">
            <v>368.6</v>
          </cell>
          <cell r="AD62">
            <v>347.1</v>
          </cell>
          <cell r="AF62">
            <v>21.5</v>
          </cell>
          <cell r="AH62">
            <v>368.6</v>
          </cell>
          <cell r="AJ62">
            <v>3.8228873425551058</v>
          </cell>
          <cell r="AL62">
            <v>0</v>
          </cell>
          <cell r="AN62">
            <v>0</v>
          </cell>
          <cell r="AP62">
            <v>0</v>
          </cell>
          <cell r="AR62">
            <v>0</v>
          </cell>
          <cell r="AT62">
            <v>0.47079841199823552</v>
          </cell>
          <cell r="AV62">
            <v>73.892986325540363</v>
          </cell>
          <cell r="AX62">
            <v>74.363784737538595</v>
          </cell>
          <cell r="AZ62">
            <v>1.3860553595059549E-3</v>
          </cell>
          <cell r="BB62">
            <v>347.57079841199828</v>
          </cell>
          <cell r="BD62">
            <v>95.392986325540363</v>
          </cell>
          <cell r="BF62">
            <v>442.96378473753862</v>
          </cell>
          <cell r="BH62">
            <v>3.8242733979146117</v>
          </cell>
          <cell r="BJ62">
            <v>0</v>
          </cell>
          <cell r="BN62">
            <v>0</v>
          </cell>
          <cell r="BP62">
            <v>0</v>
          </cell>
          <cell r="BR62">
            <v>347.57079841199828</v>
          </cell>
          <cell r="BT62">
            <v>95.392986325540363</v>
          </cell>
          <cell r="BV62">
            <v>442.96378473753862</v>
          </cell>
          <cell r="BX62">
            <v>3.8242733979146117</v>
          </cell>
          <cell r="CB62">
            <v>1.2885599999999999</v>
          </cell>
          <cell r="CD62">
            <v>1.2885599999999999</v>
          </cell>
          <cell r="CG62" t="str">
            <v>EEG</v>
          </cell>
          <cell r="CO62" t="str">
            <v>EEG</v>
          </cell>
          <cell r="CP62">
            <v>348.8593584119983</v>
          </cell>
          <cell r="CR62">
            <v>95.392986325540363</v>
          </cell>
          <cell r="CT62">
            <v>444.25234473753869</v>
          </cell>
          <cell r="CV62">
            <v>3.8242733979146117</v>
          </cell>
        </row>
        <row r="63">
          <cell r="B63" t="str">
            <v>PTH</v>
          </cell>
          <cell r="D63" t="str">
            <v>PHYSICAL THERAPY</v>
          </cell>
          <cell r="F63" t="str">
            <v>D39</v>
          </cell>
          <cell r="H63">
            <v>1220239.8522483653</v>
          </cell>
          <cell r="J63">
            <v>106419.72418023055</v>
          </cell>
          <cell r="L63">
            <v>1326659.5764285959</v>
          </cell>
          <cell r="N63">
            <v>12.238221153846155</v>
          </cell>
          <cell r="O63" t="str">
            <v>PTH</v>
          </cell>
          <cell r="P63">
            <v>1220.2</v>
          </cell>
          <cell r="R63">
            <v>106.4</v>
          </cell>
          <cell r="T63">
            <v>1326.6000000000001</v>
          </cell>
          <cell r="AD63">
            <v>1220.2</v>
          </cell>
          <cell r="AF63">
            <v>106.4</v>
          </cell>
          <cell r="AH63">
            <v>1326.6000000000001</v>
          </cell>
          <cell r="AJ63">
            <v>12.238221153846155</v>
          </cell>
          <cell r="AL63">
            <v>0</v>
          </cell>
          <cell r="AN63">
            <v>0</v>
          </cell>
          <cell r="AP63">
            <v>0</v>
          </cell>
          <cell r="AR63">
            <v>0</v>
          </cell>
          <cell r="AT63">
            <v>0.36215262461402736</v>
          </cell>
          <cell r="AV63">
            <v>56.840758711954123</v>
          </cell>
          <cell r="AX63">
            <v>57.20291133656815</v>
          </cell>
          <cell r="AZ63">
            <v>1.0661964303891962E-3</v>
          </cell>
          <cell r="BB63">
            <v>1220.5621526246141</v>
          </cell>
          <cell r="BD63">
            <v>163.24075871195413</v>
          </cell>
          <cell r="BF63">
            <v>1383.8029113365683</v>
          </cell>
          <cell r="BH63">
            <v>12.239287350276545</v>
          </cell>
          <cell r="BJ63">
            <v>0</v>
          </cell>
          <cell r="BN63">
            <v>0</v>
          </cell>
          <cell r="BP63">
            <v>0</v>
          </cell>
          <cell r="BR63">
            <v>1220.5621526246141</v>
          </cell>
          <cell r="BT63">
            <v>163.24075871195413</v>
          </cell>
          <cell r="BV63">
            <v>1383.8029113365683</v>
          </cell>
          <cell r="BX63">
            <v>12.239287350276545</v>
          </cell>
          <cell r="CB63">
            <v>4.12392</v>
          </cell>
          <cell r="CD63">
            <v>4.12392</v>
          </cell>
          <cell r="CG63" t="str">
            <v>PTH</v>
          </cell>
          <cell r="CO63" t="str">
            <v>PTH</v>
          </cell>
          <cell r="CP63">
            <v>1224.6860726246141</v>
          </cell>
          <cell r="CR63">
            <v>163.24075871195413</v>
          </cell>
          <cell r="CT63">
            <v>1387.9268313365683</v>
          </cell>
          <cell r="CV63">
            <v>12.239287350276545</v>
          </cell>
        </row>
        <row r="64">
          <cell r="B64" t="str">
            <v>OTH</v>
          </cell>
          <cell r="D64" t="str">
            <v>OCCUPATIONAL THERAPY</v>
          </cell>
          <cell r="F64" t="str">
            <v>D40</v>
          </cell>
          <cell r="H64">
            <v>1304208.2894824471</v>
          </cell>
          <cell r="J64">
            <v>5227.9699999999993</v>
          </cell>
          <cell r="L64">
            <v>1309436.2594824471</v>
          </cell>
          <cell r="N64">
            <v>13.937379807692308</v>
          </cell>
          <cell r="O64" t="str">
            <v>OTH</v>
          </cell>
          <cell r="P64">
            <v>1304.2</v>
          </cell>
          <cell r="R64">
            <v>5.2</v>
          </cell>
          <cell r="T64">
            <v>1309.4000000000001</v>
          </cell>
          <cell r="AD64">
            <v>1304.2</v>
          </cell>
          <cell r="AF64">
            <v>5.2</v>
          </cell>
          <cell r="AH64">
            <v>1309.4000000000001</v>
          </cell>
          <cell r="AJ64">
            <v>13.937379807692308</v>
          </cell>
          <cell r="AL64">
            <v>0</v>
          </cell>
          <cell r="AN64">
            <v>0</v>
          </cell>
          <cell r="AP64">
            <v>0</v>
          </cell>
          <cell r="AR64">
            <v>0</v>
          </cell>
          <cell r="AT64">
            <v>0.2172915747684164</v>
          </cell>
          <cell r="AV64">
            <v>34.104455227172473</v>
          </cell>
          <cell r="AX64">
            <v>34.32174680194089</v>
          </cell>
          <cell r="AZ64">
            <v>6.3971785823351772E-4</v>
          </cell>
          <cell r="BB64">
            <v>1304.4172915747686</v>
          </cell>
          <cell r="BD64">
            <v>39.304455227172475</v>
          </cell>
          <cell r="BF64">
            <v>1343.721746801941</v>
          </cell>
          <cell r="BH64">
            <v>13.938019525550541</v>
          </cell>
          <cell r="BJ64">
            <v>0</v>
          </cell>
          <cell r="BN64">
            <v>0</v>
          </cell>
          <cell r="BP64">
            <v>0</v>
          </cell>
          <cell r="BR64">
            <v>1304.4172915747686</v>
          </cell>
          <cell r="BT64">
            <v>39.304455227172475</v>
          </cell>
          <cell r="BV64">
            <v>1343.721746801941</v>
          </cell>
          <cell r="BX64">
            <v>13.938019525550541</v>
          </cell>
          <cell r="CB64">
            <v>4.6962900000000003</v>
          </cell>
          <cell r="CD64">
            <v>4.6962900000000003</v>
          </cell>
          <cell r="CG64" t="str">
            <v>OTH</v>
          </cell>
          <cell r="CO64" t="str">
            <v>OTH</v>
          </cell>
          <cell r="CP64">
            <v>1309.1135815747687</v>
          </cell>
          <cell r="CR64">
            <v>39.304455227172475</v>
          </cell>
          <cell r="CT64">
            <v>1348.4180368019411</v>
          </cell>
          <cell r="CV64">
            <v>13.938019525550541</v>
          </cell>
        </row>
        <row r="65">
          <cell r="B65" t="str">
            <v>STH</v>
          </cell>
          <cell r="D65" t="str">
            <v>SPEECH LANGUAGE PATHOLOGY</v>
          </cell>
          <cell r="F65" t="str">
            <v>D41</v>
          </cell>
          <cell r="H65">
            <v>162965.80667164596</v>
          </cell>
          <cell r="J65">
            <v>2741.9500000000003</v>
          </cell>
          <cell r="L65">
            <v>165707.75667164597</v>
          </cell>
          <cell r="N65">
            <v>1.3858173076923077</v>
          </cell>
          <cell r="O65" t="str">
            <v>STH</v>
          </cell>
          <cell r="P65">
            <v>163</v>
          </cell>
          <cell r="R65">
            <v>2.7</v>
          </cell>
          <cell r="T65">
            <v>165.7</v>
          </cell>
          <cell r="AD65">
            <v>163</v>
          </cell>
          <cell r="AF65">
            <v>2.7</v>
          </cell>
          <cell r="AH65">
            <v>165.7</v>
          </cell>
          <cell r="AJ65">
            <v>1.3858173076923077</v>
          </cell>
          <cell r="AL65">
            <v>0</v>
          </cell>
          <cell r="AN65">
            <v>0</v>
          </cell>
          <cell r="AP65">
            <v>0</v>
          </cell>
          <cell r="AR65">
            <v>0</v>
          </cell>
          <cell r="AT65">
            <v>0</v>
          </cell>
          <cell r="AV65">
            <v>0</v>
          </cell>
          <cell r="AX65">
            <v>0</v>
          </cell>
          <cell r="AZ65">
            <v>0</v>
          </cell>
          <cell r="BB65">
            <v>163</v>
          </cell>
          <cell r="BD65">
            <v>2.7</v>
          </cell>
          <cell r="BF65">
            <v>165.7</v>
          </cell>
          <cell r="BH65">
            <v>1.3858173076923077</v>
          </cell>
          <cell r="BJ65">
            <v>0</v>
          </cell>
          <cell r="BN65">
            <v>0</v>
          </cell>
          <cell r="BP65">
            <v>0</v>
          </cell>
          <cell r="BR65">
            <v>163</v>
          </cell>
          <cell r="BT65">
            <v>2.7</v>
          </cell>
          <cell r="BV65">
            <v>165.7</v>
          </cell>
          <cell r="BX65">
            <v>1.3858173076923077</v>
          </cell>
          <cell r="CB65">
            <v>0.46694000000000002</v>
          </cell>
          <cell r="CD65">
            <v>0.46694000000000002</v>
          </cell>
          <cell r="CG65" t="str">
            <v>STH</v>
          </cell>
          <cell r="CO65" t="str">
            <v>STH</v>
          </cell>
          <cell r="CP65">
            <v>163.46693999999999</v>
          </cell>
          <cell r="CR65">
            <v>2.7</v>
          </cell>
          <cell r="CT65">
            <v>166.16693999999998</v>
          </cell>
          <cell r="CV65">
            <v>1.3858173076923077</v>
          </cell>
        </row>
        <row r="66">
          <cell r="B66" t="str">
            <v>REC</v>
          </cell>
          <cell r="D66" t="str">
            <v>RECREATIONAL THERAPY</v>
          </cell>
          <cell r="F66" t="str">
            <v>D42</v>
          </cell>
          <cell r="H66">
            <v>0</v>
          </cell>
          <cell r="J66">
            <v>0</v>
          </cell>
          <cell r="L66">
            <v>0</v>
          </cell>
          <cell r="N66">
            <v>0</v>
          </cell>
          <cell r="O66" t="str">
            <v>REC</v>
          </cell>
          <cell r="P66">
            <v>0</v>
          </cell>
          <cell r="R66">
            <v>0</v>
          </cell>
          <cell r="T66">
            <v>0</v>
          </cell>
          <cell r="AD66">
            <v>0</v>
          </cell>
          <cell r="AF66">
            <v>0</v>
          </cell>
          <cell r="AH66">
            <v>0</v>
          </cell>
          <cell r="AJ66">
            <v>0</v>
          </cell>
          <cell r="AL66">
            <v>0</v>
          </cell>
          <cell r="AN66">
            <v>0</v>
          </cell>
          <cell r="AP66">
            <v>0</v>
          </cell>
          <cell r="AR66">
            <v>0</v>
          </cell>
          <cell r="AT66">
            <v>0</v>
          </cell>
          <cell r="AV66">
            <v>0</v>
          </cell>
          <cell r="AX66">
            <v>0</v>
          </cell>
          <cell r="AZ66">
            <v>0</v>
          </cell>
          <cell r="BB66">
            <v>0</v>
          </cell>
          <cell r="BD66">
            <v>0</v>
          </cell>
          <cell r="BF66">
            <v>0</v>
          </cell>
          <cell r="BH66">
            <v>0</v>
          </cell>
          <cell r="BJ66">
            <v>0</v>
          </cell>
          <cell r="BN66">
            <v>0</v>
          </cell>
          <cell r="BP66">
            <v>0</v>
          </cell>
          <cell r="BR66">
            <v>0</v>
          </cell>
          <cell r="BT66">
            <v>0</v>
          </cell>
          <cell r="BV66">
            <v>0</v>
          </cell>
          <cell r="BX66">
            <v>0</v>
          </cell>
          <cell r="CB66">
            <v>0</v>
          </cell>
          <cell r="CD66">
            <v>0</v>
          </cell>
          <cell r="CG66" t="str">
            <v>REC</v>
          </cell>
          <cell r="CO66" t="str">
            <v>REC</v>
          </cell>
          <cell r="CP66">
            <v>0</v>
          </cell>
          <cell r="CR66">
            <v>0</v>
          </cell>
          <cell r="CT66">
            <v>0</v>
          </cell>
          <cell r="CV66">
            <v>0</v>
          </cell>
        </row>
        <row r="67">
          <cell r="B67" t="str">
            <v>AUD</v>
          </cell>
          <cell r="D67" t="str">
            <v>AUDIOLOGY</v>
          </cell>
          <cell r="F67" t="str">
            <v>D43</v>
          </cell>
          <cell r="H67">
            <v>0</v>
          </cell>
          <cell r="J67">
            <v>100500</v>
          </cell>
          <cell r="L67">
            <v>100500</v>
          </cell>
          <cell r="N67">
            <v>0</v>
          </cell>
          <cell r="O67" t="str">
            <v>AUD</v>
          </cell>
          <cell r="P67">
            <v>0</v>
          </cell>
          <cell r="R67">
            <v>100.5</v>
          </cell>
          <cell r="T67">
            <v>100.5</v>
          </cell>
          <cell r="AD67">
            <v>0</v>
          </cell>
          <cell r="AF67">
            <v>100.5</v>
          </cell>
          <cell r="AH67">
            <v>100.5</v>
          </cell>
          <cell r="AJ67">
            <v>0</v>
          </cell>
          <cell r="AL67">
            <v>0</v>
          </cell>
          <cell r="AN67">
            <v>0</v>
          </cell>
          <cell r="AP67">
            <v>0</v>
          </cell>
          <cell r="AR67">
            <v>0</v>
          </cell>
          <cell r="AT67">
            <v>0</v>
          </cell>
          <cell r="AV67">
            <v>0</v>
          </cell>
          <cell r="AX67">
            <v>0</v>
          </cell>
          <cell r="AZ67">
            <v>0</v>
          </cell>
          <cell r="BB67">
            <v>0</v>
          </cell>
          <cell r="BD67">
            <v>100.5</v>
          </cell>
          <cell r="BF67">
            <v>100.5</v>
          </cell>
          <cell r="BH67">
            <v>0</v>
          </cell>
          <cell r="BJ67">
            <v>0</v>
          </cell>
          <cell r="BN67">
            <v>0</v>
          </cell>
          <cell r="BP67">
            <v>0</v>
          </cell>
          <cell r="BR67">
            <v>0</v>
          </cell>
          <cell r="BT67">
            <v>100.5</v>
          </cell>
          <cell r="BV67">
            <v>100.5</v>
          </cell>
          <cell r="BX67">
            <v>0</v>
          </cell>
          <cell r="CB67">
            <v>0</v>
          </cell>
          <cell r="CD67">
            <v>0</v>
          </cell>
          <cell r="CG67" t="str">
            <v>AUD</v>
          </cell>
          <cell r="CO67" t="str">
            <v>AUD</v>
          </cell>
          <cell r="CP67">
            <v>0</v>
          </cell>
          <cell r="CR67">
            <v>100.5</v>
          </cell>
          <cell r="CT67">
            <v>100.5</v>
          </cell>
          <cell r="CV67">
            <v>0</v>
          </cell>
        </row>
        <row r="68">
          <cell r="B68" t="str">
            <v>OPM</v>
          </cell>
          <cell r="D68" t="str">
            <v>OTHER PHYSICAL MEDICINE</v>
          </cell>
          <cell r="F68" t="str">
            <v>D44</v>
          </cell>
          <cell r="H68">
            <v>0</v>
          </cell>
          <cell r="J68">
            <v>0</v>
          </cell>
          <cell r="L68">
            <v>0</v>
          </cell>
          <cell r="N68">
            <v>0</v>
          </cell>
          <cell r="O68" t="str">
            <v>OPM</v>
          </cell>
          <cell r="P68">
            <v>0</v>
          </cell>
          <cell r="R68">
            <v>0</v>
          </cell>
          <cell r="T68">
            <v>0</v>
          </cell>
          <cell r="AD68">
            <v>0</v>
          </cell>
          <cell r="AF68">
            <v>0</v>
          </cell>
          <cell r="AH68">
            <v>0</v>
          </cell>
          <cell r="AJ68">
            <v>0</v>
          </cell>
          <cell r="AL68">
            <v>0</v>
          </cell>
          <cell r="AN68">
            <v>0</v>
          </cell>
          <cell r="AP68">
            <v>0</v>
          </cell>
          <cell r="AR68">
            <v>0</v>
          </cell>
          <cell r="AT68">
            <v>0</v>
          </cell>
          <cell r="AV68">
            <v>0</v>
          </cell>
          <cell r="AX68">
            <v>0</v>
          </cell>
          <cell r="AZ68">
            <v>0</v>
          </cell>
          <cell r="BB68">
            <v>0</v>
          </cell>
          <cell r="BD68">
            <v>0</v>
          </cell>
          <cell r="BF68">
            <v>0</v>
          </cell>
          <cell r="BH68">
            <v>0</v>
          </cell>
          <cell r="BJ68">
            <v>0</v>
          </cell>
          <cell r="BN68">
            <v>0</v>
          </cell>
          <cell r="BP68">
            <v>0</v>
          </cell>
          <cell r="BR68">
            <v>0</v>
          </cell>
          <cell r="BT68">
            <v>0</v>
          </cell>
          <cell r="BV68">
            <v>0</v>
          </cell>
          <cell r="BX68">
            <v>0</v>
          </cell>
          <cell r="CB68">
            <v>0</v>
          </cell>
          <cell r="CD68">
            <v>0</v>
          </cell>
          <cell r="CG68" t="str">
            <v>OPM</v>
          </cell>
          <cell r="CO68" t="str">
            <v>OPM</v>
          </cell>
          <cell r="CP68">
            <v>0</v>
          </cell>
          <cell r="CR68">
            <v>0</v>
          </cell>
          <cell r="CT68">
            <v>0</v>
          </cell>
          <cell r="CV68">
            <v>0</v>
          </cell>
        </row>
        <row r="69">
          <cell r="B69" t="str">
            <v>RDL</v>
          </cell>
          <cell r="D69" t="str">
            <v>RENAL DIALYSIS</v>
          </cell>
          <cell r="F69" t="str">
            <v>D45</v>
          </cell>
          <cell r="H69">
            <v>0</v>
          </cell>
          <cell r="J69">
            <v>0</v>
          </cell>
          <cell r="L69">
            <v>0</v>
          </cell>
          <cell r="N69">
            <v>0</v>
          </cell>
          <cell r="O69" t="str">
            <v>RDL</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RDL</v>
          </cell>
          <cell r="CO69" t="str">
            <v>RDL</v>
          </cell>
          <cell r="CP69">
            <v>0</v>
          </cell>
          <cell r="CR69">
            <v>0</v>
          </cell>
          <cell r="CT69">
            <v>0</v>
          </cell>
          <cell r="CV69">
            <v>0</v>
          </cell>
        </row>
        <row r="70">
          <cell r="B70" t="str">
            <v>OA</v>
          </cell>
          <cell r="D70" t="str">
            <v>ORGAN ACQUISITION</v>
          </cell>
          <cell r="F70" t="str">
            <v>D46</v>
          </cell>
          <cell r="H70">
            <v>0</v>
          </cell>
          <cell r="J70">
            <v>0</v>
          </cell>
          <cell r="L70">
            <v>0</v>
          </cell>
          <cell r="N70">
            <v>0</v>
          </cell>
          <cell r="O70" t="str">
            <v>OA</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OA</v>
          </cell>
          <cell r="CO70" t="str">
            <v>OA</v>
          </cell>
          <cell r="CP70">
            <v>0</v>
          </cell>
          <cell r="CR70">
            <v>0</v>
          </cell>
          <cell r="CT70">
            <v>0</v>
          </cell>
          <cell r="CV70">
            <v>0</v>
          </cell>
        </row>
        <row r="71">
          <cell r="B71" t="str">
            <v>AOR</v>
          </cell>
          <cell r="D71" t="str">
            <v>AMBULATORY SURGERY SVCS</v>
          </cell>
          <cell r="F71" t="str">
            <v>D47</v>
          </cell>
          <cell r="H71">
            <v>0</v>
          </cell>
          <cell r="J71">
            <v>0</v>
          </cell>
          <cell r="L71">
            <v>0</v>
          </cell>
          <cell r="N71">
            <v>0</v>
          </cell>
          <cell r="O71" t="str">
            <v>AOR</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AOR</v>
          </cell>
          <cell r="CO71" t="str">
            <v>AOR</v>
          </cell>
          <cell r="CP71">
            <v>0</v>
          </cell>
          <cell r="CR71">
            <v>0</v>
          </cell>
          <cell r="CT71">
            <v>0</v>
          </cell>
          <cell r="CV71">
            <v>0</v>
          </cell>
        </row>
        <row r="72">
          <cell r="B72" t="str">
            <v>LEU</v>
          </cell>
          <cell r="D72" t="str">
            <v>LEUKOPHERESIS</v>
          </cell>
          <cell r="F72" t="str">
            <v>D48</v>
          </cell>
          <cell r="H72">
            <v>0</v>
          </cell>
          <cell r="J72">
            <v>0</v>
          </cell>
          <cell r="L72">
            <v>0</v>
          </cell>
          <cell r="N72">
            <v>0</v>
          </cell>
          <cell r="O72" t="str">
            <v>LEU</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LEU</v>
          </cell>
          <cell r="CO72" t="str">
            <v>LEU</v>
          </cell>
          <cell r="CP72">
            <v>0</v>
          </cell>
          <cell r="CR72">
            <v>0</v>
          </cell>
          <cell r="CT72">
            <v>0</v>
          </cell>
          <cell r="CV72">
            <v>0</v>
          </cell>
        </row>
        <row r="73">
          <cell r="B73" t="str">
            <v>HYP</v>
          </cell>
          <cell r="D73" t="str">
            <v>HYPERBARIC CHAMBER</v>
          </cell>
          <cell r="F73" t="str">
            <v>D49</v>
          </cell>
          <cell r="H73">
            <v>0</v>
          </cell>
          <cell r="J73">
            <v>0</v>
          </cell>
          <cell r="L73">
            <v>0</v>
          </cell>
          <cell r="N73">
            <v>0</v>
          </cell>
          <cell r="O73" t="str">
            <v>HYP</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HYP</v>
          </cell>
          <cell r="CO73" t="str">
            <v>HYP</v>
          </cell>
          <cell r="CP73">
            <v>0</v>
          </cell>
          <cell r="CR73">
            <v>0</v>
          </cell>
          <cell r="CT73">
            <v>0</v>
          </cell>
          <cell r="CV73">
            <v>0</v>
          </cell>
        </row>
        <row r="74">
          <cell r="B74" t="str">
            <v>FSE</v>
          </cell>
          <cell r="D74" t="str">
            <v>FREE STANDING EMERGENCY</v>
          </cell>
          <cell r="F74" t="str">
            <v>D50</v>
          </cell>
          <cell r="H74">
            <v>0</v>
          </cell>
          <cell r="J74">
            <v>0</v>
          </cell>
          <cell r="L74">
            <v>0</v>
          </cell>
          <cell r="N74">
            <v>0</v>
          </cell>
          <cell r="O74" t="str">
            <v>FSE</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FSE</v>
          </cell>
          <cell r="CO74" t="str">
            <v>FSE</v>
          </cell>
          <cell r="CP74">
            <v>0</v>
          </cell>
          <cell r="CR74">
            <v>0</v>
          </cell>
          <cell r="CT74">
            <v>0</v>
          </cell>
          <cell r="CV74">
            <v>0</v>
          </cell>
        </row>
        <row r="75">
          <cell r="B75" t="str">
            <v>MRI</v>
          </cell>
          <cell r="D75" t="str">
            <v>MAGNETIC RESONANCE IMAGING</v>
          </cell>
          <cell r="F75" t="str">
            <v>D51</v>
          </cell>
          <cell r="H75">
            <v>13458.13616812508</v>
          </cell>
          <cell r="J75">
            <v>790413.03073018207</v>
          </cell>
          <cell r="L75">
            <v>803871.16689830716</v>
          </cell>
          <cell r="N75">
            <v>0.41601918294015816</v>
          </cell>
          <cell r="O75" t="str">
            <v>MRI</v>
          </cell>
          <cell r="P75">
            <v>13.5</v>
          </cell>
          <cell r="R75">
            <v>790.4</v>
          </cell>
          <cell r="T75">
            <v>803.9</v>
          </cell>
          <cell r="AD75">
            <v>13.5</v>
          </cell>
          <cell r="AF75">
            <v>790.4</v>
          </cell>
          <cell r="AH75">
            <v>803.9</v>
          </cell>
          <cell r="AJ75">
            <v>0.41601918294015816</v>
          </cell>
          <cell r="AL75">
            <v>0</v>
          </cell>
          <cell r="AN75">
            <v>0</v>
          </cell>
          <cell r="AP75">
            <v>0</v>
          </cell>
          <cell r="AR75">
            <v>0</v>
          </cell>
          <cell r="AT75">
            <v>0</v>
          </cell>
          <cell r="AV75">
            <v>0</v>
          </cell>
          <cell r="AX75">
            <v>0</v>
          </cell>
          <cell r="AZ75">
            <v>0</v>
          </cell>
          <cell r="BB75">
            <v>13.5</v>
          </cell>
          <cell r="BD75">
            <v>790.4</v>
          </cell>
          <cell r="BF75">
            <v>803.9</v>
          </cell>
          <cell r="BH75">
            <v>0.41601918294015816</v>
          </cell>
          <cell r="BJ75">
            <v>0</v>
          </cell>
          <cell r="BN75">
            <v>0</v>
          </cell>
          <cell r="BP75">
            <v>0</v>
          </cell>
          <cell r="BR75">
            <v>13.5</v>
          </cell>
          <cell r="BT75">
            <v>790.4</v>
          </cell>
          <cell r="BV75">
            <v>803.9</v>
          </cell>
          <cell r="BX75">
            <v>0.41601918294015816</v>
          </cell>
          <cell r="CB75">
            <v>0.14016999999999999</v>
          </cell>
          <cell r="CD75">
            <v>0.14016999999999999</v>
          </cell>
          <cell r="CG75" t="str">
            <v>MRI</v>
          </cell>
          <cell r="CO75" t="str">
            <v>MRI</v>
          </cell>
          <cell r="CP75">
            <v>13.640169999999999</v>
          </cell>
          <cell r="CR75">
            <v>790.4</v>
          </cell>
          <cell r="CT75">
            <v>804.04016999999999</v>
          </cell>
          <cell r="CV75">
            <v>0.41601918294015816</v>
          </cell>
        </row>
        <row r="76">
          <cell r="B76" t="str">
            <v>ADD</v>
          </cell>
          <cell r="D76" t="str">
            <v>ADOLESCENT DUAL DIAGNOSED</v>
          </cell>
          <cell r="F76" t="str">
            <v>D52</v>
          </cell>
          <cell r="H76">
            <v>0</v>
          </cell>
          <cell r="J76">
            <v>0</v>
          </cell>
          <cell r="L76">
            <v>0</v>
          </cell>
          <cell r="N76">
            <v>0</v>
          </cell>
          <cell r="O76" t="str">
            <v>ADD</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ADD</v>
          </cell>
          <cell r="CO76" t="str">
            <v>CNA</v>
          </cell>
          <cell r="CP76">
            <v>0</v>
          </cell>
          <cell r="CR76">
            <v>0</v>
          </cell>
          <cell r="CT76">
            <v>0</v>
          </cell>
          <cell r="CV76">
            <v>0</v>
          </cell>
        </row>
        <row r="77">
          <cell r="B77" t="str">
            <v>LIT</v>
          </cell>
          <cell r="D77" t="str">
            <v>LITHOTRIPSY</v>
          </cell>
          <cell r="F77" t="str">
            <v>D53</v>
          </cell>
          <cell r="H77">
            <v>0</v>
          </cell>
          <cell r="J77">
            <v>24000</v>
          </cell>
          <cell r="L77">
            <v>24000</v>
          </cell>
          <cell r="N77">
            <v>0</v>
          </cell>
          <cell r="O77" t="str">
            <v>LIT</v>
          </cell>
          <cell r="P77">
            <v>0</v>
          </cell>
          <cell r="R77">
            <v>24</v>
          </cell>
          <cell r="T77">
            <v>24</v>
          </cell>
          <cell r="AD77">
            <v>0</v>
          </cell>
          <cell r="AF77">
            <v>24</v>
          </cell>
          <cell r="AH77">
            <v>24</v>
          </cell>
          <cell r="AJ77">
            <v>0</v>
          </cell>
          <cell r="AL77">
            <v>0</v>
          </cell>
          <cell r="AN77">
            <v>0</v>
          </cell>
          <cell r="AP77">
            <v>0</v>
          </cell>
          <cell r="AR77">
            <v>0</v>
          </cell>
          <cell r="AT77">
            <v>0</v>
          </cell>
          <cell r="AV77">
            <v>0</v>
          </cell>
          <cell r="AX77">
            <v>0</v>
          </cell>
          <cell r="AZ77">
            <v>0</v>
          </cell>
          <cell r="BB77">
            <v>0</v>
          </cell>
          <cell r="BD77">
            <v>24</v>
          </cell>
          <cell r="BF77">
            <v>24</v>
          </cell>
          <cell r="BH77">
            <v>0</v>
          </cell>
          <cell r="BJ77">
            <v>0</v>
          </cell>
          <cell r="BN77">
            <v>0</v>
          </cell>
          <cell r="BP77">
            <v>0</v>
          </cell>
          <cell r="BR77">
            <v>0</v>
          </cell>
          <cell r="BT77">
            <v>24</v>
          </cell>
          <cell r="BV77">
            <v>24</v>
          </cell>
          <cell r="BX77">
            <v>0</v>
          </cell>
          <cell r="CB77">
            <v>0</v>
          </cell>
          <cell r="CD77">
            <v>0</v>
          </cell>
          <cell r="CG77" t="str">
            <v>LIT</v>
          </cell>
          <cell r="CO77" t="str">
            <v>LIT</v>
          </cell>
          <cell r="CP77">
            <v>0</v>
          </cell>
          <cell r="CR77">
            <v>24</v>
          </cell>
          <cell r="CT77">
            <v>24</v>
          </cell>
          <cell r="CV77">
            <v>0</v>
          </cell>
        </row>
        <row r="78">
          <cell r="B78" t="str">
            <v>RHB</v>
          </cell>
          <cell r="D78" t="str">
            <v>REHABILITATION</v>
          </cell>
          <cell r="F78" t="str">
            <v>D54</v>
          </cell>
          <cell r="H78">
            <v>0</v>
          </cell>
          <cell r="J78">
            <v>0</v>
          </cell>
          <cell r="L78">
            <v>0</v>
          </cell>
          <cell r="N78">
            <v>0</v>
          </cell>
          <cell r="O78" t="str">
            <v>RHB</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RHB</v>
          </cell>
          <cell r="CO78" t="str">
            <v>RHB</v>
          </cell>
          <cell r="CP78">
            <v>0</v>
          </cell>
          <cell r="CR78">
            <v>0</v>
          </cell>
          <cell r="CT78">
            <v>0</v>
          </cell>
          <cell r="CV78">
            <v>0</v>
          </cell>
        </row>
        <row r="79">
          <cell r="B79" t="str">
            <v>OBV</v>
          </cell>
          <cell r="D79" t="str">
            <v>OBSERVATION</v>
          </cell>
          <cell r="F79" t="str">
            <v>D55</v>
          </cell>
          <cell r="H79">
            <v>1155817.9871927283</v>
          </cell>
          <cell r="J79">
            <v>51255.340573300877</v>
          </cell>
          <cell r="L79">
            <v>1207073.3277660292</v>
          </cell>
          <cell r="N79">
            <v>13.360608033994877</v>
          </cell>
          <cell r="O79" t="str">
            <v>OBV</v>
          </cell>
          <cell r="P79">
            <v>1155.8</v>
          </cell>
          <cell r="R79">
            <v>51.3</v>
          </cell>
          <cell r="T79">
            <v>1207.0999999999999</v>
          </cell>
          <cell r="AD79">
            <v>1155.8</v>
          </cell>
          <cell r="AF79">
            <v>51.3</v>
          </cell>
          <cell r="AH79">
            <v>1207.0999999999999</v>
          </cell>
          <cell r="AJ79">
            <v>13.360608033994877</v>
          </cell>
          <cell r="AL79">
            <v>0</v>
          </cell>
          <cell r="AN79">
            <v>0</v>
          </cell>
          <cell r="AP79">
            <v>0</v>
          </cell>
          <cell r="AR79">
            <v>0</v>
          </cell>
          <cell r="AT79">
            <v>0.7544363475959418</v>
          </cell>
          <cell r="AV79">
            <v>118.41066854874283</v>
          </cell>
          <cell r="AX79">
            <v>119.16510489633878</v>
          </cell>
          <cell r="AZ79">
            <v>2.2211004037867737E-3</v>
          </cell>
          <cell r="BB79">
            <v>1156.5544363475958</v>
          </cell>
          <cell r="BD79">
            <v>169.71066854874283</v>
          </cell>
          <cell r="BF79">
            <v>1326.2651048963387</v>
          </cell>
          <cell r="BH79">
            <v>13.362829134398664</v>
          </cell>
          <cell r="BJ79">
            <v>0</v>
          </cell>
          <cell r="BN79">
            <v>0</v>
          </cell>
          <cell r="BR79">
            <v>1156.5544363475958</v>
          </cell>
          <cell r="BT79">
            <v>169.71066854874283</v>
          </cell>
          <cell r="BV79">
            <v>1326.2651048963387</v>
          </cell>
          <cell r="BX79">
            <v>13.362829134398664</v>
          </cell>
          <cell r="CB79">
            <v>4.5024899999999999</v>
          </cell>
          <cell r="CD79">
            <v>4.5024899999999999</v>
          </cell>
          <cell r="CG79" t="str">
            <v>OBV</v>
          </cell>
          <cell r="CO79" t="str">
            <v>OBV</v>
          </cell>
          <cell r="CP79">
            <v>1161.0569263475959</v>
          </cell>
          <cell r="CR79">
            <v>169.71066854874283</v>
          </cell>
          <cell r="CT79">
            <v>1330.7675948963388</v>
          </cell>
          <cell r="CV79">
            <v>13.362829134398664</v>
          </cell>
        </row>
        <row r="80">
          <cell r="B80" t="str">
            <v>AMR</v>
          </cell>
          <cell r="D80" t="str">
            <v>AMBULANCE REBUNDLED SVCS</v>
          </cell>
          <cell r="F80" t="str">
            <v>D56</v>
          </cell>
          <cell r="H80">
            <v>0</v>
          </cell>
          <cell r="J80">
            <v>115571.89</v>
          </cell>
          <cell r="L80">
            <v>115571.89</v>
          </cell>
          <cell r="N80">
            <v>0</v>
          </cell>
          <cell r="O80" t="str">
            <v>AMR</v>
          </cell>
          <cell r="P80">
            <v>0</v>
          </cell>
          <cell r="R80">
            <v>115.6</v>
          </cell>
          <cell r="T80">
            <v>115.6</v>
          </cell>
          <cell r="AD80">
            <v>0</v>
          </cell>
          <cell r="AF80">
            <v>115.6</v>
          </cell>
          <cell r="AH80">
            <v>115.6</v>
          </cell>
          <cell r="AJ80">
            <v>0</v>
          </cell>
          <cell r="AL80">
            <v>0</v>
          </cell>
          <cell r="AN80">
            <v>0</v>
          </cell>
          <cell r="AP80">
            <v>0</v>
          </cell>
          <cell r="AR80">
            <v>0</v>
          </cell>
          <cell r="AT80">
            <v>0.28972209969122187</v>
          </cell>
          <cell r="AV80">
            <v>45.472606969563294</v>
          </cell>
          <cell r="AX80">
            <v>45.76232906925452</v>
          </cell>
          <cell r="AZ80">
            <v>8.5295714431135692E-4</v>
          </cell>
          <cell r="BB80">
            <v>0.28972209969122187</v>
          </cell>
          <cell r="BD80">
            <v>161.07260696956328</v>
          </cell>
          <cell r="BF80">
            <v>161.36232906925451</v>
          </cell>
          <cell r="BH80">
            <v>8.5295714431135692E-4</v>
          </cell>
          <cell r="BJ80">
            <v>0</v>
          </cell>
          <cell r="BN80">
            <v>0</v>
          </cell>
          <cell r="BR80">
            <v>0.28972209969122187</v>
          </cell>
          <cell r="BT80">
            <v>161.07260696956328</v>
          </cell>
          <cell r="BV80">
            <v>161.36232906925451</v>
          </cell>
          <cell r="BX80">
            <v>8.5295714431135692E-4</v>
          </cell>
          <cell r="CB80">
            <v>2.9E-4</v>
          </cell>
          <cell r="CD80">
            <v>2.9E-4</v>
          </cell>
          <cell r="CG80" t="str">
            <v>AMR</v>
          </cell>
          <cell r="CO80" t="str">
            <v>AMR</v>
          </cell>
          <cell r="CP80">
            <v>0.29001209969122188</v>
          </cell>
          <cell r="CR80">
            <v>161.07260696956328</v>
          </cell>
          <cell r="CT80">
            <v>161.36261906925449</v>
          </cell>
          <cell r="CV80">
            <v>8.5295714431135692E-4</v>
          </cell>
        </row>
        <row r="81">
          <cell r="B81" t="str">
            <v>TMT</v>
          </cell>
          <cell r="D81" t="str">
            <v>TRANSURETHAL MICROWAVE THERMOTHERAPY</v>
          </cell>
          <cell r="F81" t="str">
            <v>D57</v>
          </cell>
          <cell r="H81">
            <v>0</v>
          </cell>
          <cell r="J81">
            <v>0</v>
          </cell>
          <cell r="L81">
            <v>0</v>
          </cell>
          <cell r="N81">
            <v>0</v>
          </cell>
          <cell r="O81" t="str">
            <v>TMT</v>
          </cell>
          <cell r="P81">
            <v>0</v>
          </cell>
          <cell r="R81">
            <v>0</v>
          </cell>
          <cell r="T81">
            <v>0</v>
          </cell>
          <cell r="AD81">
            <v>0</v>
          </cell>
          <cell r="AF81">
            <v>0</v>
          </cell>
          <cell r="AH81">
            <v>0</v>
          </cell>
          <cell r="AJ81">
            <v>0</v>
          </cell>
          <cell r="AL81">
            <v>0</v>
          </cell>
          <cell r="AN81">
            <v>0</v>
          </cell>
          <cell r="AP81">
            <v>0</v>
          </cell>
          <cell r="AR81">
            <v>0</v>
          </cell>
          <cell r="AT81">
            <v>0</v>
          </cell>
          <cell r="AV81">
            <v>0</v>
          </cell>
          <cell r="AX81">
            <v>0</v>
          </cell>
          <cell r="AZ81">
            <v>0</v>
          </cell>
          <cell r="BB81">
            <v>0</v>
          </cell>
          <cell r="BD81">
            <v>0</v>
          </cell>
          <cell r="BF81">
            <v>0</v>
          </cell>
          <cell r="BH81">
            <v>0</v>
          </cell>
          <cell r="BJ81">
            <v>0</v>
          </cell>
          <cell r="BN81">
            <v>0</v>
          </cell>
          <cell r="BR81">
            <v>0</v>
          </cell>
          <cell r="BT81">
            <v>0</v>
          </cell>
          <cell r="BV81">
            <v>0</v>
          </cell>
          <cell r="BX81">
            <v>0</v>
          </cell>
          <cell r="CB81">
            <v>0</v>
          </cell>
          <cell r="CD81">
            <v>0</v>
          </cell>
          <cell r="CG81" t="str">
            <v>TMT</v>
          </cell>
          <cell r="CO81" t="str">
            <v>AMR</v>
          </cell>
          <cell r="CP81">
            <v>0</v>
          </cell>
          <cell r="CR81">
            <v>0</v>
          </cell>
          <cell r="CT81">
            <v>0</v>
          </cell>
          <cell r="CV81">
            <v>0</v>
          </cell>
        </row>
        <row r="82">
          <cell r="B82" t="str">
            <v>OCL</v>
          </cell>
          <cell r="D82" t="str">
            <v>ONCOLOGY O/P CLINIC</v>
          </cell>
          <cell r="F82" t="str">
            <v>D58</v>
          </cell>
          <cell r="H82">
            <v>0</v>
          </cell>
          <cell r="J82">
            <v>0</v>
          </cell>
          <cell r="L82">
            <v>0</v>
          </cell>
          <cell r="N82">
            <v>0</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P82">
            <v>0</v>
          </cell>
          <cell r="CR82">
            <v>0</v>
          </cell>
          <cell r="CT82">
            <v>0</v>
          </cell>
          <cell r="CV82">
            <v>0</v>
          </cell>
        </row>
        <row r="83">
          <cell r="B83" t="str">
            <v>TNA</v>
          </cell>
          <cell r="D83" t="str">
            <v>TRANSURETHAL NEEDLE ABLATION</v>
          </cell>
          <cell r="F83" t="str">
            <v>D59</v>
          </cell>
          <cell r="H83">
            <v>0</v>
          </cell>
          <cell r="J83">
            <v>0</v>
          </cell>
          <cell r="L83">
            <v>0</v>
          </cell>
          <cell r="N83">
            <v>0</v>
          </cell>
          <cell r="P83">
            <v>0</v>
          </cell>
          <cell r="R83">
            <v>0</v>
          </cell>
          <cell r="T83">
            <v>0</v>
          </cell>
          <cell r="AD83">
            <v>0</v>
          </cell>
          <cell r="AF83">
            <v>0</v>
          </cell>
          <cell r="AH83">
            <v>0</v>
          </cell>
          <cell r="AJ83">
            <v>0</v>
          </cell>
          <cell r="AL83">
            <v>0</v>
          </cell>
          <cell r="AN83">
            <v>0</v>
          </cell>
          <cell r="AP83">
            <v>0</v>
          </cell>
          <cell r="AR83">
            <v>0</v>
          </cell>
          <cell r="AT83">
            <v>3.6215262461402734E-2</v>
          </cell>
          <cell r="AV83">
            <v>5.6840758711954118</v>
          </cell>
          <cell r="AX83">
            <v>5.720291133656815</v>
          </cell>
          <cell r="AZ83">
            <v>1.0661964303891961E-4</v>
          </cell>
          <cell r="BB83">
            <v>3.6215262461402734E-2</v>
          </cell>
          <cell r="BD83">
            <v>5.6840758711954118</v>
          </cell>
          <cell r="BF83">
            <v>5.720291133656815</v>
          </cell>
          <cell r="BH83">
            <v>1.0661964303891961E-4</v>
          </cell>
          <cell r="BJ83">
            <v>0</v>
          </cell>
          <cell r="BN83">
            <v>0</v>
          </cell>
          <cell r="BR83">
            <v>3.6215262461402734E-2</v>
          </cell>
          <cell r="BT83">
            <v>5.6840758711954118</v>
          </cell>
          <cell r="BV83">
            <v>5.720291133656815</v>
          </cell>
          <cell r="BX83">
            <v>1.0661964303891961E-4</v>
          </cell>
          <cell r="CB83">
            <v>4.0000000000000003E-5</v>
          </cell>
          <cell r="CD83">
            <v>4.0000000000000003E-5</v>
          </cell>
          <cell r="CP83">
            <v>3.6255262461402732E-2</v>
          </cell>
          <cell r="CR83">
            <v>5.6840758711954118</v>
          </cell>
          <cell r="CT83">
            <v>5.7203311336568143</v>
          </cell>
          <cell r="CV83">
            <v>1.0661964303891961E-4</v>
          </cell>
        </row>
        <row r="84">
          <cell r="B84" t="str">
            <v>PAD</v>
          </cell>
          <cell r="D84" t="str">
            <v>PSYCH ADULT</v>
          </cell>
          <cell r="F84" t="str">
            <v>D70</v>
          </cell>
          <cell r="H84">
            <v>0</v>
          </cell>
          <cell r="J84">
            <v>0</v>
          </cell>
          <cell r="L84">
            <v>0</v>
          </cell>
          <cell r="N84">
            <v>0</v>
          </cell>
          <cell r="O84" t="str">
            <v>PAD</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PAD</v>
          </cell>
          <cell r="CO84" t="str">
            <v>PAD</v>
          </cell>
          <cell r="CP84">
            <v>0</v>
          </cell>
          <cell r="CR84">
            <v>0</v>
          </cell>
          <cell r="CT84">
            <v>0</v>
          </cell>
          <cell r="CV84">
            <v>0</v>
          </cell>
        </row>
        <row r="85">
          <cell r="B85" t="str">
            <v>PCD</v>
          </cell>
          <cell r="D85" t="str">
            <v>PSYCH CHILD/ADOLESCENT</v>
          </cell>
          <cell r="F85" t="str">
            <v>D71</v>
          </cell>
          <cell r="H85">
            <v>0</v>
          </cell>
          <cell r="J85">
            <v>0</v>
          </cell>
          <cell r="L85">
            <v>0</v>
          </cell>
          <cell r="N85">
            <v>0</v>
          </cell>
          <cell r="O85" t="str">
            <v>PCD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PCD</v>
          </cell>
          <cell r="CO85" t="str">
            <v>PCD</v>
          </cell>
          <cell r="CP85">
            <v>0</v>
          </cell>
          <cell r="CR85">
            <v>0</v>
          </cell>
          <cell r="CT85">
            <v>0</v>
          </cell>
          <cell r="CV85">
            <v>0</v>
          </cell>
        </row>
        <row r="86">
          <cell r="B86" t="str">
            <v>PSG</v>
          </cell>
          <cell r="D86" t="str">
            <v>PSYCH GERIATRIC</v>
          </cell>
          <cell r="F86" t="str">
            <v>D73</v>
          </cell>
          <cell r="H86">
            <v>0</v>
          </cell>
          <cell r="J86">
            <v>0</v>
          </cell>
          <cell r="L86">
            <v>0</v>
          </cell>
          <cell r="N86">
            <v>0</v>
          </cell>
          <cell r="O86" t="str">
            <v>PSG</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PSG</v>
          </cell>
          <cell r="CO86" t="str">
            <v>PSG</v>
          </cell>
          <cell r="CP86">
            <v>0</v>
          </cell>
          <cell r="CR86">
            <v>0</v>
          </cell>
          <cell r="CT86">
            <v>0</v>
          </cell>
          <cell r="CV86">
            <v>0</v>
          </cell>
        </row>
        <row r="87">
          <cell r="B87" t="str">
            <v>ITH</v>
          </cell>
          <cell r="D87" t="str">
            <v>INDIVIDUAL THERAPIES</v>
          </cell>
          <cell r="F87" t="str">
            <v>D74</v>
          </cell>
          <cell r="H87">
            <v>0</v>
          </cell>
          <cell r="J87">
            <v>0</v>
          </cell>
          <cell r="L87">
            <v>0</v>
          </cell>
          <cell r="N87">
            <v>0</v>
          </cell>
          <cell r="O87" t="str">
            <v>ITH</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ITH</v>
          </cell>
          <cell r="CO87" t="str">
            <v>ITH</v>
          </cell>
          <cell r="CP87">
            <v>0</v>
          </cell>
          <cell r="CR87">
            <v>0</v>
          </cell>
          <cell r="CT87">
            <v>0</v>
          </cell>
          <cell r="CV87">
            <v>0</v>
          </cell>
        </row>
        <row r="88">
          <cell r="B88" t="str">
            <v>GTH</v>
          </cell>
          <cell r="D88" t="str">
            <v>GROUP THERAPIES</v>
          </cell>
          <cell r="F88" t="str">
            <v>D75</v>
          </cell>
          <cell r="H88">
            <v>0</v>
          </cell>
          <cell r="J88">
            <v>0</v>
          </cell>
          <cell r="L88">
            <v>0</v>
          </cell>
          <cell r="N88">
            <v>0</v>
          </cell>
          <cell r="O88" t="str">
            <v>GTH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GTH</v>
          </cell>
          <cell r="CO88" t="str">
            <v>GTH</v>
          </cell>
          <cell r="CP88">
            <v>0</v>
          </cell>
          <cell r="CR88">
            <v>0</v>
          </cell>
          <cell r="CT88">
            <v>0</v>
          </cell>
          <cell r="CV88">
            <v>0</v>
          </cell>
        </row>
        <row r="89">
          <cell r="B89" t="str">
            <v>FTH</v>
          </cell>
          <cell r="D89" t="str">
            <v>FAMILY THERAPIES</v>
          </cell>
          <cell r="F89" t="str">
            <v>D76</v>
          </cell>
          <cell r="H89">
            <v>0</v>
          </cell>
          <cell r="J89">
            <v>0</v>
          </cell>
          <cell r="L89">
            <v>0</v>
          </cell>
          <cell r="N89">
            <v>0</v>
          </cell>
          <cell r="O89" t="str">
            <v>FTH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FTH</v>
          </cell>
          <cell r="CO89" t="str">
            <v>FTH</v>
          </cell>
          <cell r="CP89">
            <v>0</v>
          </cell>
          <cell r="CR89">
            <v>0</v>
          </cell>
          <cell r="CT89">
            <v>0</v>
          </cell>
          <cell r="CV89">
            <v>0</v>
          </cell>
        </row>
        <row r="90">
          <cell r="B90" t="str">
            <v>PST</v>
          </cell>
          <cell r="D90" t="str">
            <v>PSYCHOLOGICAL TESTING</v>
          </cell>
          <cell r="F90" t="str">
            <v>D77</v>
          </cell>
          <cell r="H90">
            <v>0</v>
          </cell>
          <cell r="J90">
            <v>0</v>
          </cell>
          <cell r="L90">
            <v>0</v>
          </cell>
          <cell r="N90">
            <v>0</v>
          </cell>
          <cell r="O90" t="str">
            <v>PST</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PST</v>
          </cell>
          <cell r="CO90" t="str">
            <v>PST</v>
          </cell>
          <cell r="CP90">
            <v>0</v>
          </cell>
          <cell r="CR90">
            <v>0</v>
          </cell>
          <cell r="CT90">
            <v>0</v>
          </cell>
          <cell r="CV90">
            <v>0</v>
          </cell>
        </row>
        <row r="91">
          <cell r="B91" t="str">
            <v>PSE</v>
          </cell>
          <cell r="D91" t="str">
            <v>EDUCATION</v>
          </cell>
          <cell r="F91" t="str">
            <v>D78</v>
          </cell>
          <cell r="H91">
            <v>0</v>
          </cell>
          <cell r="J91">
            <v>0</v>
          </cell>
          <cell r="L91">
            <v>0</v>
          </cell>
          <cell r="N91">
            <v>0</v>
          </cell>
          <cell r="O91" t="str">
            <v>PSE</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PSE</v>
          </cell>
          <cell r="CO91" t="str">
            <v>PSE</v>
          </cell>
          <cell r="CP91">
            <v>0</v>
          </cell>
          <cell r="CR91">
            <v>0</v>
          </cell>
          <cell r="CT91">
            <v>0</v>
          </cell>
          <cell r="CV91">
            <v>0</v>
          </cell>
        </row>
        <row r="92">
          <cell r="B92" t="str">
            <v>OPT</v>
          </cell>
          <cell r="D92" t="str">
            <v>OTHER THERAPIES</v>
          </cell>
          <cell r="F92" t="str">
            <v>D79</v>
          </cell>
          <cell r="H92">
            <v>0</v>
          </cell>
          <cell r="J92">
            <v>0</v>
          </cell>
          <cell r="L92">
            <v>0</v>
          </cell>
          <cell r="N92">
            <v>0</v>
          </cell>
          <cell r="O92" t="str">
            <v>OPT</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OPT</v>
          </cell>
          <cell r="CO92" t="str">
            <v>OPT</v>
          </cell>
          <cell r="CP92">
            <v>0</v>
          </cell>
          <cell r="CR92">
            <v>0</v>
          </cell>
          <cell r="CT92">
            <v>0</v>
          </cell>
          <cell r="CV92">
            <v>0</v>
          </cell>
        </row>
        <row r="93">
          <cell r="B93" t="str">
            <v>ETH</v>
          </cell>
          <cell r="D93" t="str">
            <v>ELECTROCONVULSIVE THERAPY</v>
          </cell>
          <cell r="F93" t="str">
            <v>D80</v>
          </cell>
          <cell r="H93">
            <v>0</v>
          </cell>
          <cell r="J93">
            <v>0</v>
          </cell>
          <cell r="L93">
            <v>0</v>
          </cell>
          <cell r="N93">
            <v>0</v>
          </cell>
          <cell r="O93" t="str">
            <v>ETH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ETH</v>
          </cell>
          <cell r="CO93" t="str">
            <v>ETH</v>
          </cell>
          <cell r="CP93">
            <v>0</v>
          </cell>
          <cell r="CR93">
            <v>0</v>
          </cell>
          <cell r="CT93">
            <v>0</v>
          </cell>
          <cell r="CV93">
            <v>0</v>
          </cell>
        </row>
        <row r="94">
          <cell r="B94" t="str">
            <v>ATH</v>
          </cell>
          <cell r="D94" t="str">
            <v>ACTIVITY THERAPIES</v>
          </cell>
          <cell r="F94" t="str">
            <v>D81</v>
          </cell>
          <cell r="H94">
            <v>0</v>
          </cell>
          <cell r="J94">
            <v>0</v>
          </cell>
          <cell r="L94">
            <v>0</v>
          </cell>
          <cell r="N94">
            <v>0</v>
          </cell>
          <cell r="O94" t="str">
            <v>ATH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ATH</v>
          </cell>
          <cell r="CO94" t="str">
            <v>ATH</v>
          </cell>
          <cell r="CP94">
            <v>0</v>
          </cell>
          <cell r="CR94">
            <v>0</v>
          </cell>
          <cell r="CT94">
            <v>0</v>
          </cell>
          <cell r="CV94">
            <v>0</v>
          </cell>
        </row>
        <row r="95">
          <cell r="B95" t="str">
            <v>EDP</v>
          </cell>
          <cell r="D95" t="str">
            <v>DATA PROCESSING</v>
          </cell>
          <cell r="F95" t="str">
            <v>DP1</v>
          </cell>
          <cell r="H95">
            <v>82078.977583687432</v>
          </cell>
          <cell r="J95">
            <v>12885763.25</v>
          </cell>
          <cell r="L95">
            <v>12967842.227583688</v>
          </cell>
          <cell r="N95">
            <v>0.24170673076923077</v>
          </cell>
          <cell r="O95" t="str">
            <v>EDP</v>
          </cell>
          <cell r="P95">
            <v>82.1</v>
          </cell>
          <cell r="R95">
            <v>12885.8</v>
          </cell>
          <cell r="T95">
            <v>12967.9</v>
          </cell>
          <cell r="X95">
            <v>0</v>
          </cell>
          <cell r="Z95">
            <v>0</v>
          </cell>
          <cell r="AD95">
            <v>82.1</v>
          </cell>
          <cell r="AF95">
            <v>12885.8</v>
          </cell>
          <cell r="AH95">
            <v>12967.9</v>
          </cell>
          <cell r="AJ95">
            <v>0.24170673076923077</v>
          </cell>
          <cell r="AL95">
            <v>0</v>
          </cell>
          <cell r="AN95">
            <v>0</v>
          </cell>
          <cell r="AP95">
            <v>0</v>
          </cell>
          <cell r="AR95">
            <v>0</v>
          </cell>
          <cell r="AT95">
            <v>-82.099999999999952</v>
          </cell>
          <cell r="AV95">
            <v>-12885.799999999997</v>
          </cell>
          <cell r="AX95">
            <v>-12967.899999999998</v>
          </cell>
          <cell r="AZ95">
            <v>-0.24170673076923083</v>
          </cell>
          <cell r="BB95">
            <v>0</v>
          </cell>
          <cell r="BD95">
            <v>0</v>
          </cell>
          <cell r="BF95">
            <v>0</v>
          </cell>
          <cell r="BH95">
            <v>0</v>
          </cell>
          <cell r="BN95">
            <v>0</v>
          </cell>
          <cell r="BR95">
            <v>0</v>
          </cell>
          <cell r="BT95">
            <v>0</v>
          </cell>
          <cell r="BV95">
            <v>0</v>
          </cell>
          <cell r="BX95">
            <v>0</v>
          </cell>
          <cell r="CD95">
            <v>0</v>
          </cell>
          <cell r="CG95" t="str">
            <v>EDP</v>
          </cell>
          <cell r="CO95" t="str">
            <v>EDP</v>
          </cell>
          <cell r="CP95">
            <v>0</v>
          </cell>
          <cell r="CR95">
            <v>0</v>
          </cell>
          <cell r="CT95">
            <v>0</v>
          </cell>
          <cell r="CV95">
            <v>0</v>
          </cell>
        </row>
        <row r="96">
          <cell r="B96" t="str">
            <v>AMB</v>
          </cell>
          <cell r="D96" t="str">
            <v>AMBULANCE SERVICE</v>
          </cell>
          <cell r="F96" t="str">
            <v>E1</v>
          </cell>
          <cell r="H96">
            <v>0</v>
          </cell>
          <cell r="J96">
            <v>0</v>
          </cell>
          <cell r="L96">
            <v>0</v>
          </cell>
          <cell r="N96">
            <v>0</v>
          </cell>
          <cell r="O96" t="str">
            <v>AMB</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N96">
            <v>0</v>
          </cell>
          <cell r="BR96">
            <v>0</v>
          </cell>
          <cell r="BT96">
            <v>0</v>
          </cell>
          <cell r="BV96">
            <v>0</v>
          </cell>
          <cell r="BX96">
            <v>0</v>
          </cell>
          <cell r="CB96">
            <v>0</v>
          </cell>
          <cell r="CD96">
            <v>0</v>
          </cell>
          <cell r="CG96" t="str">
            <v>AMB</v>
          </cell>
          <cell r="CH96">
            <v>0</v>
          </cell>
          <cell r="CJ96">
            <v>0</v>
          </cell>
          <cell r="CL96">
            <v>0</v>
          </cell>
          <cell r="CN96">
            <v>0</v>
          </cell>
          <cell r="CO96" t="str">
            <v>AMB</v>
          </cell>
          <cell r="CP96">
            <v>0</v>
          </cell>
          <cell r="CR96">
            <v>0</v>
          </cell>
          <cell r="CT96">
            <v>0</v>
          </cell>
          <cell r="CV96">
            <v>0</v>
          </cell>
        </row>
        <row r="97">
          <cell r="B97" t="str">
            <v>PAR</v>
          </cell>
          <cell r="D97" t="str">
            <v>PARKING</v>
          </cell>
          <cell r="F97" t="str">
            <v>E2</v>
          </cell>
          <cell r="H97">
            <v>486096.30523517111</v>
          </cell>
          <cell r="J97">
            <v>160882.76999999999</v>
          </cell>
          <cell r="L97">
            <v>646979.07523517113</v>
          </cell>
          <cell r="N97">
            <v>11.866105769230769</v>
          </cell>
          <cell r="O97" t="str">
            <v>PAR</v>
          </cell>
          <cell r="P97">
            <v>486.1</v>
          </cell>
          <cell r="R97">
            <v>160.9</v>
          </cell>
          <cell r="T97">
            <v>647</v>
          </cell>
          <cell r="AD97">
            <v>486.1</v>
          </cell>
          <cell r="AF97">
            <v>160.9</v>
          </cell>
          <cell r="AH97">
            <v>647</v>
          </cell>
          <cell r="AJ97">
            <v>11.866105769230769</v>
          </cell>
          <cell r="AL97">
            <v>0</v>
          </cell>
          <cell r="AN97">
            <v>0</v>
          </cell>
          <cell r="AP97">
            <v>0</v>
          </cell>
          <cell r="AR97">
            <v>0</v>
          </cell>
          <cell r="AT97">
            <v>0</v>
          </cell>
          <cell r="AV97">
            <v>0</v>
          </cell>
          <cell r="AX97">
            <v>0</v>
          </cell>
          <cell r="AZ97">
            <v>0</v>
          </cell>
          <cell r="BB97">
            <v>486.1</v>
          </cell>
          <cell r="BD97">
            <v>160.9</v>
          </cell>
          <cell r="BF97">
            <v>647</v>
          </cell>
          <cell r="BH97">
            <v>11.866105769230769</v>
          </cell>
          <cell r="BN97">
            <v>0</v>
          </cell>
          <cell r="BR97">
            <v>486.1</v>
          </cell>
          <cell r="BT97">
            <v>160.9</v>
          </cell>
          <cell r="BV97">
            <v>647</v>
          </cell>
          <cell r="BX97">
            <v>11.866105769230769</v>
          </cell>
          <cell r="CD97">
            <v>0</v>
          </cell>
          <cell r="CG97" t="str">
            <v>PAR</v>
          </cell>
          <cell r="CH97">
            <v>19.271425771578574</v>
          </cell>
          <cell r="CJ97">
            <v>39.247814274602433</v>
          </cell>
          <cell r="CL97">
            <v>58.519240046181011</v>
          </cell>
          <cell r="CN97">
            <v>0.16490690175280032</v>
          </cell>
          <cell r="CO97" t="str">
            <v>PAR</v>
          </cell>
          <cell r="CP97">
            <v>505.37142577157857</v>
          </cell>
          <cell r="CR97">
            <v>200.14781427460244</v>
          </cell>
          <cell r="CT97">
            <v>705.51924004618104</v>
          </cell>
          <cell r="CV97">
            <v>12.03101267098357</v>
          </cell>
        </row>
        <row r="98">
          <cell r="B98" t="str">
            <v>DPO</v>
          </cell>
          <cell r="D98" t="str">
            <v>DOCTOR PRIVATE OFFICE RENT</v>
          </cell>
          <cell r="F98" t="str">
            <v>E3</v>
          </cell>
          <cell r="H98">
            <v>0</v>
          </cell>
          <cell r="J98">
            <v>0</v>
          </cell>
          <cell r="L98">
            <v>0</v>
          </cell>
          <cell r="N98">
            <v>0</v>
          </cell>
          <cell r="O98" t="str">
            <v>DPO</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N98">
            <v>0</v>
          </cell>
          <cell r="BR98">
            <v>0</v>
          </cell>
          <cell r="BT98">
            <v>0</v>
          </cell>
          <cell r="BV98">
            <v>0</v>
          </cell>
          <cell r="BX98">
            <v>0</v>
          </cell>
          <cell r="CB98">
            <v>0</v>
          </cell>
          <cell r="CD98">
            <v>0</v>
          </cell>
          <cell r="CG98" t="str">
            <v>DPO</v>
          </cell>
          <cell r="CH98">
            <v>0</v>
          </cell>
          <cell r="CJ98">
            <v>0</v>
          </cell>
          <cell r="CL98">
            <v>0</v>
          </cell>
          <cell r="CN98">
            <v>0</v>
          </cell>
          <cell r="CO98" t="str">
            <v>DPO</v>
          </cell>
          <cell r="CP98">
            <v>0</v>
          </cell>
          <cell r="CR98">
            <v>0</v>
          </cell>
          <cell r="CT98">
            <v>0</v>
          </cell>
          <cell r="CV98">
            <v>0</v>
          </cell>
        </row>
        <row r="99">
          <cell r="B99" t="str">
            <v>OOR</v>
          </cell>
          <cell r="D99" t="str">
            <v>OFFICE &amp; OTHER RENTALS</v>
          </cell>
          <cell r="F99" t="str">
            <v>E4</v>
          </cell>
          <cell r="H99">
            <v>0</v>
          </cell>
          <cell r="J99">
            <v>774411.71</v>
          </cell>
          <cell r="L99">
            <v>774411.71</v>
          </cell>
          <cell r="N99">
            <v>0</v>
          </cell>
          <cell r="O99" t="str">
            <v>OOR</v>
          </cell>
          <cell r="P99">
            <v>0</v>
          </cell>
          <cell r="R99">
            <v>774.4</v>
          </cell>
          <cell r="T99">
            <v>774.4</v>
          </cell>
          <cell r="AD99">
            <v>0</v>
          </cell>
          <cell r="AF99">
            <v>774.4</v>
          </cell>
          <cell r="AH99">
            <v>774.4</v>
          </cell>
          <cell r="AJ99">
            <v>0</v>
          </cell>
          <cell r="AL99">
            <v>0</v>
          </cell>
          <cell r="AN99">
            <v>0</v>
          </cell>
          <cell r="AP99">
            <v>0</v>
          </cell>
          <cell r="AR99">
            <v>0</v>
          </cell>
          <cell r="AT99">
            <v>0</v>
          </cell>
          <cell r="AV99">
            <v>0</v>
          </cell>
          <cell r="AX99">
            <v>0</v>
          </cell>
          <cell r="AZ99">
            <v>0</v>
          </cell>
          <cell r="BB99">
            <v>0</v>
          </cell>
          <cell r="BD99">
            <v>774.4</v>
          </cell>
          <cell r="BF99">
            <v>774.4</v>
          </cell>
          <cell r="BH99">
            <v>0</v>
          </cell>
          <cell r="BN99">
            <v>0</v>
          </cell>
          <cell r="BR99">
            <v>0</v>
          </cell>
          <cell r="BT99">
            <v>774.4</v>
          </cell>
          <cell r="BV99">
            <v>774.4</v>
          </cell>
          <cell r="BX99">
            <v>0</v>
          </cell>
          <cell r="CB99">
            <v>0</v>
          </cell>
          <cell r="CD99">
            <v>0</v>
          </cell>
          <cell r="CG99" t="str">
            <v>OOR</v>
          </cell>
          <cell r="CH99">
            <v>0</v>
          </cell>
          <cell r="CJ99">
            <v>1186.15104</v>
          </cell>
          <cell r="CL99">
            <v>1186.15104</v>
          </cell>
          <cell r="CN99">
            <v>0</v>
          </cell>
          <cell r="CO99" t="str">
            <v>OOR</v>
          </cell>
          <cell r="CP99">
            <v>0</v>
          </cell>
          <cell r="CR99">
            <v>1960.5510399999998</v>
          </cell>
          <cell r="CT99">
            <v>1960.5510399999998</v>
          </cell>
          <cell r="CV99">
            <v>0</v>
          </cell>
        </row>
        <row r="100">
          <cell r="B100" t="str">
            <v>REO</v>
          </cell>
          <cell r="D100" t="str">
            <v>RETAIL OPERATIONS</v>
          </cell>
          <cell r="F100" t="str">
            <v>E5</v>
          </cell>
          <cell r="H100">
            <v>0</v>
          </cell>
          <cell r="J100">
            <v>0</v>
          </cell>
          <cell r="L100">
            <v>0</v>
          </cell>
          <cell r="N100">
            <v>0</v>
          </cell>
          <cell r="O100" t="str">
            <v>REO</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N100">
            <v>0</v>
          </cell>
          <cell r="BR100">
            <v>0</v>
          </cell>
          <cell r="BT100">
            <v>0</v>
          </cell>
          <cell r="BV100">
            <v>0</v>
          </cell>
          <cell r="BX100">
            <v>0</v>
          </cell>
          <cell r="CB100">
            <v>4.122E-2</v>
          </cell>
          <cell r="CD100">
            <v>4.122E-2</v>
          </cell>
          <cell r="CG100" t="str">
            <v>REO</v>
          </cell>
          <cell r="CH100">
            <v>8.5637679637801902</v>
          </cell>
          <cell r="CJ100">
            <v>77.312426376411381</v>
          </cell>
          <cell r="CL100">
            <v>85.876194340191574</v>
          </cell>
          <cell r="CN100">
            <v>0.12234994295478692</v>
          </cell>
          <cell r="CO100" t="str">
            <v>REO</v>
          </cell>
          <cell r="CP100">
            <v>8.6049879637801894</v>
          </cell>
          <cell r="CR100">
            <v>77.312426376411381</v>
          </cell>
          <cell r="CT100">
            <v>85.91741434019157</v>
          </cell>
          <cell r="CV100">
            <v>0.12234994295478692</v>
          </cell>
        </row>
        <row r="101">
          <cell r="B101" t="str">
            <v>PTE</v>
          </cell>
          <cell r="D101" t="str">
            <v>PATIENT TELEPHONE</v>
          </cell>
          <cell r="F101" t="str">
            <v>E6</v>
          </cell>
          <cell r="H101">
            <v>68259.038287212446</v>
          </cell>
          <cell r="J101">
            <v>-270.57381615598882</v>
          </cell>
          <cell r="L101">
            <v>67988.464471056461</v>
          </cell>
          <cell r="N101">
            <v>1.4653774730376399</v>
          </cell>
          <cell r="O101" t="str">
            <v>PTE</v>
          </cell>
          <cell r="P101">
            <v>68.3</v>
          </cell>
          <cell r="R101">
            <v>-0.3</v>
          </cell>
          <cell r="T101">
            <v>68</v>
          </cell>
          <cell r="AD101">
            <v>68.3</v>
          </cell>
          <cell r="AF101">
            <v>-0.3</v>
          </cell>
          <cell r="AH101">
            <v>68</v>
          </cell>
          <cell r="AJ101">
            <v>1.4653774730376399</v>
          </cell>
          <cell r="AL101">
            <v>0</v>
          </cell>
          <cell r="AN101">
            <v>0</v>
          </cell>
          <cell r="AP101">
            <v>0</v>
          </cell>
          <cell r="AR101">
            <v>0</v>
          </cell>
          <cell r="AT101">
            <v>0</v>
          </cell>
          <cell r="AV101">
            <v>0</v>
          </cell>
          <cell r="AX101">
            <v>0</v>
          </cell>
          <cell r="AZ101">
            <v>0</v>
          </cell>
          <cell r="BB101">
            <v>68.3</v>
          </cell>
          <cell r="BD101">
            <v>-0.3</v>
          </cell>
          <cell r="BF101">
            <v>68</v>
          </cell>
          <cell r="BH101">
            <v>1.4653774730376399</v>
          </cell>
          <cell r="BN101">
            <v>0</v>
          </cell>
          <cell r="BR101">
            <v>68.3</v>
          </cell>
          <cell r="BT101">
            <v>-0.3</v>
          </cell>
          <cell r="BV101">
            <v>68</v>
          </cell>
          <cell r="BX101">
            <v>1.4653774730376399</v>
          </cell>
          <cell r="CB101">
            <v>0.50116000000000005</v>
          </cell>
          <cell r="CD101">
            <v>0.50116000000000005</v>
          </cell>
          <cell r="CG101" t="str">
            <v>PTE</v>
          </cell>
          <cell r="CH101">
            <v>2.2315560482339452</v>
          </cell>
          <cell r="CJ101">
            <v>4.1927944603492264</v>
          </cell>
          <cell r="CL101">
            <v>6.4243505085831716</v>
          </cell>
          <cell r="CN101">
            <v>2.198945612038309E-2</v>
          </cell>
          <cell r="CO101" t="str">
            <v>PTE</v>
          </cell>
          <cell r="CP101">
            <v>71.032716048233937</v>
          </cell>
          <cell r="CR101">
            <v>3.8927944603492266</v>
          </cell>
          <cell r="CT101">
            <v>74.925510508583159</v>
          </cell>
          <cell r="CV101">
            <v>1.4873669291580229</v>
          </cell>
        </row>
        <row r="102">
          <cell r="B102" t="str">
            <v>CAF</v>
          </cell>
          <cell r="D102" t="str">
            <v>CAFETERIA</v>
          </cell>
          <cell r="F102" t="str">
            <v>E7</v>
          </cell>
          <cell r="H102">
            <v>0</v>
          </cell>
          <cell r="J102">
            <v>0</v>
          </cell>
          <cell r="L102">
            <v>0</v>
          </cell>
          <cell r="N102">
            <v>0</v>
          </cell>
          <cell r="O102" t="str">
            <v>CAF</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D102">
            <v>0</v>
          </cell>
          <cell r="CG102" t="str">
            <v>CAF</v>
          </cell>
          <cell r="CH102">
            <v>28.83793870258588</v>
          </cell>
          <cell r="CJ102">
            <v>260.3446312675411</v>
          </cell>
          <cell r="CL102">
            <v>289.18256997012696</v>
          </cell>
          <cell r="CN102">
            <v>0.41200557629746487</v>
          </cell>
          <cell r="CO102" t="str">
            <v>CAF</v>
          </cell>
          <cell r="CP102">
            <v>28.83793870258588</v>
          </cell>
          <cell r="CR102">
            <v>260.3446312675411</v>
          </cell>
          <cell r="CT102">
            <v>289.18256997012696</v>
          </cell>
          <cell r="CV102">
            <v>0.41200557629746487</v>
          </cell>
        </row>
        <row r="103">
          <cell r="B103" t="str">
            <v>DEB</v>
          </cell>
          <cell r="D103" t="str">
            <v>DAY CARE, REC AREAS, ECT.</v>
          </cell>
          <cell r="F103" t="str">
            <v>E8</v>
          </cell>
          <cell r="H103">
            <v>0</v>
          </cell>
          <cell r="J103">
            <v>-21914.23</v>
          </cell>
          <cell r="L103">
            <v>-21914.23</v>
          </cell>
          <cell r="N103">
            <v>0</v>
          </cell>
          <cell r="O103" t="str">
            <v>DEB</v>
          </cell>
          <cell r="P103">
            <v>0</v>
          </cell>
          <cell r="R103">
            <v>-21.9</v>
          </cell>
          <cell r="T103">
            <v>-21.9</v>
          </cell>
          <cell r="AD103">
            <v>0</v>
          </cell>
          <cell r="AF103">
            <v>-21.9</v>
          </cell>
          <cell r="AH103">
            <v>-21.9</v>
          </cell>
          <cell r="AJ103">
            <v>0</v>
          </cell>
          <cell r="AL103">
            <v>0</v>
          </cell>
          <cell r="AN103">
            <v>0</v>
          </cell>
          <cell r="AP103">
            <v>0</v>
          </cell>
          <cell r="AR103">
            <v>0</v>
          </cell>
          <cell r="AT103">
            <v>0</v>
          </cell>
          <cell r="AV103">
            <v>0</v>
          </cell>
          <cell r="AX103">
            <v>0</v>
          </cell>
          <cell r="AZ103">
            <v>0</v>
          </cell>
          <cell r="BB103">
            <v>0</v>
          </cell>
          <cell r="BD103">
            <v>-21.9</v>
          </cell>
          <cell r="BF103">
            <v>-21.9</v>
          </cell>
          <cell r="BH103">
            <v>0</v>
          </cell>
          <cell r="BN103">
            <v>0</v>
          </cell>
          <cell r="BR103">
            <v>0</v>
          </cell>
          <cell r="BT103">
            <v>-21.9</v>
          </cell>
          <cell r="BV103">
            <v>-21.9</v>
          </cell>
          <cell r="BX103">
            <v>0</v>
          </cell>
          <cell r="CD103">
            <v>0</v>
          </cell>
          <cell r="CG103" t="str">
            <v>DEB</v>
          </cell>
          <cell r="CH103">
            <v>18.874637682139213</v>
          </cell>
          <cell r="CJ103">
            <v>176.74932599240253</v>
          </cell>
          <cell r="CL103">
            <v>195.62396367454176</v>
          </cell>
          <cell r="CN103">
            <v>0.27247377462895339</v>
          </cell>
          <cell r="CO103" t="str">
            <v>DEB</v>
          </cell>
          <cell r="CP103">
            <v>18.874637682139213</v>
          </cell>
          <cell r="CR103">
            <v>154.84932599240253</v>
          </cell>
          <cell r="CT103">
            <v>173.72396367454175</v>
          </cell>
          <cell r="CV103">
            <v>0.27247377462895339</v>
          </cell>
        </row>
        <row r="104">
          <cell r="B104" t="str">
            <v>HOU</v>
          </cell>
          <cell r="D104" t="str">
            <v>HOUSING</v>
          </cell>
          <cell r="F104" t="str">
            <v>E9</v>
          </cell>
          <cell r="H104">
            <v>0</v>
          </cell>
          <cell r="J104">
            <v>0</v>
          </cell>
          <cell r="L104">
            <v>0</v>
          </cell>
          <cell r="N104">
            <v>0</v>
          </cell>
          <cell r="O104" t="str">
            <v>HOU</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D104">
            <v>0</v>
          </cell>
          <cell r="CG104" t="str">
            <v>HOU</v>
          </cell>
          <cell r="CH104">
            <v>0</v>
          </cell>
          <cell r="CJ104">
            <v>0</v>
          </cell>
          <cell r="CL104">
            <v>0</v>
          </cell>
          <cell r="CN104">
            <v>0</v>
          </cell>
          <cell r="CO104" t="str">
            <v>HOU</v>
          </cell>
          <cell r="CP104">
            <v>0</v>
          </cell>
          <cell r="CR104">
            <v>0</v>
          </cell>
          <cell r="CT104">
            <v>0</v>
          </cell>
          <cell r="CV104">
            <v>0</v>
          </cell>
        </row>
        <row r="105">
          <cell r="B105" t="str">
            <v>REG</v>
          </cell>
          <cell r="D105" t="str">
            <v>RESEARCH</v>
          </cell>
          <cell r="F105" t="str">
            <v>F1</v>
          </cell>
          <cell r="H105">
            <v>565154.40333505149</v>
          </cell>
          <cell r="J105">
            <v>50186.729999999996</v>
          </cell>
          <cell r="L105">
            <v>615341.13333505148</v>
          </cell>
          <cell r="N105">
            <v>4.6439903846153845</v>
          </cell>
          <cell r="O105" t="str">
            <v>REG</v>
          </cell>
          <cell r="P105">
            <v>565.20000000000005</v>
          </cell>
          <cell r="R105">
            <v>50.2</v>
          </cell>
          <cell r="T105">
            <v>615.40000000000009</v>
          </cell>
          <cell r="AD105">
            <v>565.20000000000005</v>
          </cell>
          <cell r="AF105">
            <v>50.2</v>
          </cell>
          <cell r="AH105">
            <v>615.40000000000009</v>
          </cell>
          <cell r="AJ105">
            <v>4.6439903846153845</v>
          </cell>
          <cell r="AL105">
            <v>0</v>
          </cell>
          <cell r="AN105">
            <v>0</v>
          </cell>
          <cell r="AP105">
            <v>0</v>
          </cell>
          <cell r="AR105">
            <v>0</v>
          </cell>
          <cell r="AT105">
            <v>0</v>
          </cell>
          <cell r="AV105">
            <v>0</v>
          </cell>
          <cell r="AX105">
            <v>0</v>
          </cell>
          <cell r="AZ105">
            <v>0</v>
          </cell>
          <cell r="BB105">
            <v>565.20000000000005</v>
          </cell>
          <cell r="BD105">
            <v>50.2</v>
          </cell>
          <cell r="BF105">
            <v>615.40000000000009</v>
          </cell>
          <cell r="BH105">
            <v>4.6439903846153845</v>
          </cell>
          <cell r="BJ105">
            <v>0</v>
          </cell>
          <cell r="BN105">
            <v>0</v>
          </cell>
          <cell r="BP105">
            <v>0</v>
          </cell>
          <cell r="BR105">
            <v>565.20000000000005</v>
          </cell>
          <cell r="BT105">
            <v>50.2</v>
          </cell>
          <cell r="BV105">
            <v>615.40000000000009</v>
          </cell>
          <cell r="BX105">
            <v>4.6439903846153845</v>
          </cell>
          <cell r="CB105">
            <v>1.6431100000000001</v>
          </cell>
          <cell r="CD105">
            <v>1.6431100000000001</v>
          </cell>
          <cell r="CG105" t="str">
            <v>REG</v>
          </cell>
          <cell r="CH105">
            <v>22.935869798338061</v>
          </cell>
          <cell r="CJ105">
            <v>39.228290726818564</v>
          </cell>
          <cell r="CL105">
            <v>62.164160525156625</v>
          </cell>
          <cell r="CN105">
            <v>0.23256895298668312</v>
          </cell>
          <cell r="CO105" t="str">
            <v>REG</v>
          </cell>
          <cell r="CP105">
            <v>589.77897979833813</v>
          </cell>
          <cell r="CR105">
            <v>89.428290726818574</v>
          </cell>
          <cell r="CT105">
            <v>679.20727052515667</v>
          </cell>
          <cell r="CV105">
            <v>4.8765593376020675</v>
          </cell>
        </row>
        <row r="106">
          <cell r="B106" t="str">
            <v>RNS</v>
          </cell>
          <cell r="D106" t="str">
            <v>NURSING EDUCATION</v>
          </cell>
          <cell r="F106" t="str">
            <v>F2</v>
          </cell>
          <cell r="H106">
            <v>0</v>
          </cell>
          <cell r="J106">
            <v>0</v>
          </cell>
          <cell r="L106">
            <v>0</v>
          </cell>
          <cell r="N106">
            <v>0</v>
          </cell>
          <cell r="O106" t="str">
            <v>RNS</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N106">
            <v>0</v>
          </cell>
          <cell r="BR106">
            <v>0</v>
          </cell>
          <cell r="BT106">
            <v>0</v>
          </cell>
          <cell r="BV106">
            <v>0</v>
          </cell>
          <cell r="BX106">
            <v>0</v>
          </cell>
          <cell r="CB106">
            <v>0</v>
          </cell>
          <cell r="CD106">
            <v>0</v>
          </cell>
          <cell r="CG106" t="str">
            <v>RNS</v>
          </cell>
          <cell r="CH106">
            <v>0</v>
          </cell>
          <cell r="CJ106">
            <v>0</v>
          </cell>
          <cell r="CL106">
            <v>0</v>
          </cell>
          <cell r="CN106">
            <v>0</v>
          </cell>
          <cell r="CO106" t="str">
            <v>RNS</v>
          </cell>
          <cell r="CP106">
            <v>0</v>
          </cell>
          <cell r="CR106">
            <v>0</v>
          </cell>
          <cell r="CT106">
            <v>0</v>
          </cell>
          <cell r="CV106">
            <v>0</v>
          </cell>
        </row>
        <row r="107">
          <cell r="B107" t="str">
            <v>OHE</v>
          </cell>
          <cell r="D107" t="str">
            <v>OTHER HEALTH PROFESSION EDUC.</v>
          </cell>
          <cell r="F107" t="str">
            <v>F3</v>
          </cell>
          <cell r="H107">
            <v>0</v>
          </cell>
          <cell r="J107">
            <v>0</v>
          </cell>
          <cell r="L107">
            <v>0</v>
          </cell>
          <cell r="N107">
            <v>0</v>
          </cell>
          <cell r="O107" t="str">
            <v>OHE</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N107">
            <v>0</v>
          </cell>
          <cell r="BR107">
            <v>0</v>
          </cell>
          <cell r="BT107">
            <v>0</v>
          </cell>
          <cell r="BV107">
            <v>0</v>
          </cell>
          <cell r="BX107">
            <v>0</v>
          </cell>
          <cell r="CB107">
            <v>0</v>
          </cell>
          <cell r="CD107">
            <v>0</v>
          </cell>
          <cell r="CG107" t="str">
            <v>OHE</v>
          </cell>
          <cell r="CH107">
            <v>0</v>
          </cell>
          <cell r="CJ107">
            <v>0</v>
          </cell>
          <cell r="CL107">
            <v>0</v>
          </cell>
          <cell r="CN107">
            <v>0</v>
          </cell>
          <cell r="CO107" t="str">
            <v>OHE</v>
          </cell>
          <cell r="CP107">
            <v>0</v>
          </cell>
          <cell r="CR107">
            <v>0</v>
          </cell>
          <cell r="CT107">
            <v>0</v>
          </cell>
          <cell r="CV107">
            <v>0</v>
          </cell>
        </row>
        <row r="108">
          <cell r="B108" t="str">
            <v>CHE</v>
          </cell>
          <cell r="D108" t="str">
            <v>COMMUNITY HEALTH EDUCATION</v>
          </cell>
          <cell r="F108" t="str">
            <v>F4</v>
          </cell>
          <cell r="H108">
            <v>941364.93419682421</v>
          </cell>
          <cell r="J108">
            <v>463924.52999999997</v>
          </cell>
          <cell r="L108">
            <v>1405289.4641968242</v>
          </cell>
          <cell r="N108">
            <v>10.088120192307693</v>
          </cell>
          <cell r="O108" t="str">
            <v>CHE</v>
          </cell>
          <cell r="P108">
            <v>941.4</v>
          </cell>
          <cell r="R108">
            <v>463.9</v>
          </cell>
          <cell r="T108">
            <v>1405.3</v>
          </cell>
          <cell r="AD108">
            <v>941.4</v>
          </cell>
          <cell r="AF108">
            <v>463.9</v>
          </cell>
          <cell r="AH108">
            <v>1405.3</v>
          </cell>
          <cell r="AJ108">
            <v>10.088120192307693</v>
          </cell>
          <cell r="AL108">
            <v>0</v>
          </cell>
          <cell r="AN108">
            <v>0</v>
          </cell>
          <cell r="AP108">
            <v>0</v>
          </cell>
          <cell r="AR108">
            <v>0</v>
          </cell>
          <cell r="AT108">
            <v>0</v>
          </cell>
          <cell r="AV108">
            <v>0</v>
          </cell>
          <cell r="AX108">
            <v>0</v>
          </cell>
          <cell r="AZ108">
            <v>0</v>
          </cell>
          <cell r="BB108">
            <v>941.4</v>
          </cell>
          <cell r="BD108">
            <v>463.9</v>
          </cell>
          <cell r="BF108">
            <v>1405.3</v>
          </cell>
          <cell r="BH108">
            <v>10.088120192307693</v>
          </cell>
          <cell r="BN108">
            <v>0</v>
          </cell>
          <cell r="BR108">
            <v>941.4</v>
          </cell>
          <cell r="BT108">
            <v>463.9</v>
          </cell>
          <cell r="BV108">
            <v>1405.3</v>
          </cell>
          <cell r="BX108">
            <v>10.088120192307693</v>
          </cell>
          <cell r="CB108">
            <v>3.6087400000000001</v>
          </cell>
          <cell r="CD108">
            <v>3.6087400000000001</v>
          </cell>
          <cell r="CG108" t="str">
            <v>CHE</v>
          </cell>
          <cell r="CH108">
            <v>57.345523873291206</v>
          </cell>
          <cell r="CJ108">
            <v>96.514096895960208</v>
          </cell>
          <cell r="CL108">
            <v>153.85962076925142</v>
          </cell>
          <cell r="CN108">
            <v>0.62217593702762719</v>
          </cell>
          <cell r="CO108" t="str">
            <v>CHE</v>
          </cell>
          <cell r="CP108">
            <v>1002.3542638732912</v>
          </cell>
          <cell r="CR108">
            <v>560.41409689596014</v>
          </cell>
          <cell r="CT108">
            <v>1562.7683607692513</v>
          </cell>
          <cell r="CV108">
            <v>10.710296129335321</v>
          </cell>
        </row>
        <row r="109">
          <cell r="B109" t="str">
            <v>FB1</v>
          </cell>
          <cell r="D109" t="str">
            <v>FRINGE BENEFITS</v>
          </cell>
          <cell r="F109" t="str">
            <v>FB1</v>
          </cell>
          <cell r="H109" t="str">
            <v>XXXXXXXXX</v>
          </cell>
          <cell r="J109" t="str">
            <v>XXXXXXXXX</v>
          </cell>
          <cell r="L109">
            <v>0</v>
          </cell>
          <cell r="N109" t="str">
            <v>XXXXXXXXX</v>
          </cell>
          <cell r="O109" t="str">
            <v>FB1</v>
          </cell>
          <cell r="P109">
            <v>0</v>
          </cell>
          <cell r="R109">
            <v>0</v>
          </cell>
          <cell r="T109">
            <v>0</v>
          </cell>
          <cell r="AD109">
            <v>0</v>
          </cell>
          <cell r="AF109">
            <v>0</v>
          </cell>
          <cell r="AH109">
            <v>0</v>
          </cell>
          <cell r="AJ109">
            <v>0</v>
          </cell>
          <cell r="AT109">
            <v>0</v>
          </cell>
          <cell r="AV109">
            <v>0</v>
          </cell>
          <cell r="AX109">
            <v>0</v>
          </cell>
          <cell r="AZ109">
            <v>0</v>
          </cell>
          <cell r="BB109">
            <v>0</v>
          </cell>
          <cell r="BD109">
            <v>0</v>
          </cell>
          <cell r="BF109">
            <v>0</v>
          </cell>
          <cell r="BH109">
            <v>0</v>
          </cell>
          <cell r="BN109">
            <v>0</v>
          </cell>
          <cell r="BR109">
            <v>0</v>
          </cell>
          <cell r="BT109">
            <v>0</v>
          </cell>
          <cell r="BV109">
            <v>0</v>
          </cell>
          <cell r="BX109">
            <v>0</v>
          </cell>
          <cell r="CD109">
            <v>0</v>
          </cell>
          <cell r="CG109" t="str">
            <v>FB1</v>
          </cell>
          <cell r="CL109">
            <v>0</v>
          </cell>
          <cell r="CO109" t="str">
            <v>FB1</v>
          </cell>
          <cell r="CP109">
            <v>0</v>
          </cell>
          <cell r="CR109">
            <v>0</v>
          </cell>
          <cell r="CT109">
            <v>0</v>
          </cell>
          <cell r="CV109">
            <v>0</v>
          </cell>
        </row>
        <row r="110">
          <cell r="B110" t="str">
            <v>MSV</v>
          </cell>
          <cell r="D110" t="str">
            <v>MEDICAL SERVICES</v>
          </cell>
          <cell r="F110" t="str">
            <v>MS1</v>
          </cell>
          <cell r="H110" t="str">
            <v>XXXXXXXXX</v>
          </cell>
          <cell r="J110" t="str">
            <v>XXXXXXXXX</v>
          </cell>
          <cell r="L110">
            <v>0</v>
          </cell>
          <cell r="N110" t="str">
            <v>XXXXXXXXX</v>
          </cell>
          <cell r="O110" t="str">
            <v>MSV</v>
          </cell>
          <cell r="P110">
            <v>0</v>
          </cell>
          <cell r="R110">
            <v>0</v>
          </cell>
          <cell r="T110">
            <v>0</v>
          </cell>
          <cell r="AD110">
            <v>0</v>
          </cell>
          <cell r="AF110">
            <v>0</v>
          </cell>
          <cell r="AH110">
            <v>0</v>
          </cell>
          <cell r="AJ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MSV</v>
          </cell>
          <cell r="CL110">
            <v>0</v>
          </cell>
          <cell r="CO110" t="str">
            <v>MSV</v>
          </cell>
          <cell r="CP110">
            <v>0</v>
          </cell>
          <cell r="CR110">
            <v>0</v>
          </cell>
          <cell r="CT110">
            <v>0</v>
          </cell>
          <cell r="CV110">
            <v>0</v>
          </cell>
        </row>
        <row r="111">
          <cell r="B111" t="str">
            <v>P1</v>
          </cell>
          <cell r="D111" t="str">
            <v>HOSPITAL BASED PHYSICIANS</v>
          </cell>
          <cell r="F111" t="str">
            <v>P01</v>
          </cell>
          <cell r="H111">
            <v>5359432</v>
          </cell>
          <cell r="J111" t="str">
            <v>XXXXXXXXX</v>
          </cell>
          <cell r="L111">
            <v>5359432</v>
          </cell>
          <cell r="N111">
            <v>22.271359199323697</v>
          </cell>
          <cell r="O111" t="str">
            <v>P1</v>
          </cell>
          <cell r="P111">
            <v>5359.4</v>
          </cell>
          <cell r="R111">
            <v>0</v>
          </cell>
          <cell r="T111">
            <v>5359.4</v>
          </cell>
          <cell r="AD111">
            <v>5359.4</v>
          </cell>
          <cell r="AF111">
            <v>0</v>
          </cell>
          <cell r="AH111">
            <v>5359.4</v>
          </cell>
          <cell r="AJ111">
            <v>22.271359199323697</v>
          </cell>
          <cell r="AT111">
            <v>0</v>
          </cell>
          <cell r="AV111">
            <v>0</v>
          </cell>
          <cell r="AX111">
            <v>0</v>
          </cell>
          <cell r="AZ111">
            <v>0</v>
          </cell>
          <cell r="BB111">
            <v>5359.4</v>
          </cell>
          <cell r="BD111">
            <v>0</v>
          </cell>
          <cell r="BF111">
            <v>5359.4</v>
          </cell>
          <cell r="BH111">
            <v>22.271359199323697</v>
          </cell>
          <cell r="BJ111">
            <v>-5359.4315237484625</v>
          </cell>
          <cell r="BN111">
            <v>-5359.4315237484625</v>
          </cell>
          <cell r="BP111">
            <v>-22.271359199323697</v>
          </cell>
          <cell r="BR111">
            <v>-3.1523748462859658E-2</v>
          </cell>
          <cell r="BT111">
            <v>0</v>
          </cell>
          <cell r="BV111">
            <v>-3.1523748462859658E-2</v>
          </cell>
          <cell r="BX111">
            <v>0</v>
          </cell>
          <cell r="CD111">
            <v>0</v>
          </cell>
          <cell r="CG111" t="str">
            <v>P1</v>
          </cell>
          <cell r="CL111">
            <v>0</v>
          </cell>
          <cell r="CO111" t="str">
            <v>P1</v>
          </cell>
          <cell r="CP111">
            <v>-3.1523748462859658E-2</v>
          </cell>
          <cell r="CR111">
            <v>0</v>
          </cell>
          <cell r="CT111">
            <v>-3.1523748462859658E-2</v>
          </cell>
          <cell r="CV111">
            <v>0</v>
          </cell>
        </row>
        <row r="112">
          <cell r="B112" t="str">
            <v>P2</v>
          </cell>
          <cell r="D112" t="str">
            <v>PHYSICIAN PART B SERVICES</v>
          </cell>
          <cell r="F112" t="str">
            <v>P02</v>
          </cell>
          <cell r="H112" t="str">
            <v>XXXXXXXXX</v>
          </cell>
          <cell r="J112" t="str">
            <v>XXXXXXXXX</v>
          </cell>
          <cell r="L112">
            <v>0</v>
          </cell>
          <cell r="N112" t="str">
            <v>XXXXXXXXX</v>
          </cell>
          <cell r="O112" t="str">
            <v>P2</v>
          </cell>
          <cell r="P112">
            <v>0</v>
          </cell>
          <cell r="R112">
            <v>0</v>
          </cell>
          <cell r="T112">
            <v>0</v>
          </cell>
          <cell r="X112">
            <v>0</v>
          </cell>
          <cell r="Z112">
            <v>0</v>
          </cell>
          <cell r="AD112">
            <v>0</v>
          </cell>
          <cell r="AF112">
            <v>0</v>
          </cell>
          <cell r="AH112">
            <v>0</v>
          </cell>
          <cell r="AJ112">
            <v>0</v>
          </cell>
          <cell r="AT112">
            <v>0</v>
          </cell>
          <cell r="AV112">
            <v>0</v>
          </cell>
          <cell r="AX112">
            <v>0</v>
          </cell>
          <cell r="AZ112">
            <v>0</v>
          </cell>
          <cell r="BB112">
            <v>0</v>
          </cell>
          <cell r="BD112">
            <v>0</v>
          </cell>
          <cell r="BF112">
            <v>0</v>
          </cell>
          <cell r="BH112">
            <v>0</v>
          </cell>
          <cell r="BJ112">
            <v>0</v>
          </cell>
          <cell r="BN112">
            <v>0</v>
          </cell>
          <cell r="BP112">
            <v>0</v>
          </cell>
          <cell r="BR112">
            <v>0</v>
          </cell>
          <cell r="BT112">
            <v>0</v>
          </cell>
          <cell r="BV112">
            <v>0</v>
          </cell>
          <cell r="BX112">
            <v>0</v>
          </cell>
          <cell r="CB112">
            <v>0</v>
          </cell>
          <cell r="CD112">
            <v>0</v>
          </cell>
          <cell r="CG112" t="str">
            <v>P2</v>
          </cell>
          <cell r="CL112">
            <v>0</v>
          </cell>
          <cell r="CO112" t="str">
            <v>P2</v>
          </cell>
          <cell r="CP112">
            <v>0</v>
          </cell>
          <cell r="CR112">
            <v>0</v>
          </cell>
          <cell r="CT112">
            <v>0</v>
          </cell>
          <cell r="CV112">
            <v>0</v>
          </cell>
        </row>
        <row r="113">
          <cell r="B113" t="str">
            <v>P3</v>
          </cell>
          <cell r="D113" t="str">
            <v>PHYSICIAN SUPPORT SERVICES</v>
          </cell>
          <cell r="F113" t="str">
            <v>P03</v>
          </cell>
          <cell r="H113">
            <v>862591</v>
          </cell>
          <cell r="J113" t="str">
            <v>XXXXXXXXX</v>
          </cell>
          <cell r="L113">
            <v>862591</v>
          </cell>
          <cell r="N113">
            <v>4.7074519230769241</v>
          </cell>
          <cell r="O113" t="str">
            <v>P3</v>
          </cell>
          <cell r="P113">
            <v>862.6</v>
          </cell>
          <cell r="R113">
            <v>0</v>
          </cell>
          <cell r="T113">
            <v>862.6</v>
          </cell>
          <cell r="AD113">
            <v>862.6</v>
          </cell>
          <cell r="AF113">
            <v>0</v>
          </cell>
          <cell r="AH113">
            <v>862.6</v>
          </cell>
          <cell r="AJ113">
            <v>4.7074519230769241</v>
          </cell>
          <cell r="AT113">
            <v>0</v>
          </cell>
          <cell r="AV113">
            <v>0</v>
          </cell>
          <cell r="AX113">
            <v>0</v>
          </cell>
          <cell r="AZ113">
            <v>0</v>
          </cell>
          <cell r="BB113">
            <v>862.6</v>
          </cell>
          <cell r="BD113">
            <v>0</v>
          </cell>
          <cell r="BF113">
            <v>862.6</v>
          </cell>
          <cell r="BH113">
            <v>4.7074519230769241</v>
          </cell>
          <cell r="BN113">
            <v>0</v>
          </cell>
          <cell r="BR113">
            <v>862.6</v>
          </cell>
          <cell r="BT113">
            <v>0</v>
          </cell>
          <cell r="BV113">
            <v>862.6</v>
          </cell>
          <cell r="BX113">
            <v>4.7074519230769241</v>
          </cell>
          <cell r="CB113">
            <v>1.5861299999999998</v>
          </cell>
          <cell r="CD113">
            <v>1.5861299999999998</v>
          </cell>
          <cell r="CG113" t="str">
            <v>P3</v>
          </cell>
          <cell r="CL113">
            <v>0</v>
          </cell>
          <cell r="CO113" t="str">
            <v>P3</v>
          </cell>
          <cell r="CP113">
            <v>864.18613000000005</v>
          </cell>
          <cell r="CR113">
            <v>0</v>
          </cell>
          <cell r="CT113">
            <v>864.18613000000005</v>
          </cell>
          <cell r="CV113">
            <v>4.7074519230769241</v>
          </cell>
        </row>
        <row r="114">
          <cell r="B114" t="str">
            <v>P4</v>
          </cell>
          <cell r="D114" t="str">
            <v>RESIDENT, INTERN SERVICES</v>
          </cell>
          <cell r="F114" t="str">
            <v>P04</v>
          </cell>
          <cell r="H114">
            <v>0</v>
          </cell>
          <cell r="J114">
            <v>0</v>
          </cell>
          <cell r="L114">
            <v>0</v>
          </cell>
          <cell r="N114">
            <v>0</v>
          </cell>
          <cell r="O114" t="str">
            <v>P4</v>
          </cell>
          <cell r="P114">
            <v>0</v>
          </cell>
          <cell r="R114">
            <v>0</v>
          </cell>
          <cell r="T114">
            <v>0</v>
          </cell>
          <cell r="AD114">
            <v>0</v>
          </cell>
          <cell r="AF114">
            <v>0</v>
          </cell>
          <cell r="AH114">
            <v>0</v>
          </cell>
          <cell r="AJ114">
            <v>0</v>
          </cell>
          <cell r="AT114">
            <v>0</v>
          </cell>
          <cell r="AV114">
            <v>0</v>
          </cell>
          <cell r="AX114">
            <v>0</v>
          </cell>
          <cell r="AZ114">
            <v>0</v>
          </cell>
          <cell r="BB114">
            <v>0</v>
          </cell>
          <cell r="BD114">
            <v>0</v>
          </cell>
          <cell r="BF114">
            <v>0</v>
          </cell>
          <cell r="BH114">
            <v>0</v>
          </cell>
          <cell r="BJ114">
            <v>0</v>
          </cell>
          <cell r="BN114">
            <v>0</v>
          </cell>
          <cell r="BP114">
            <v>0</v>
          </cell>
          <cell r="BR114">
            <v>0</v>
          </cell>
          <cell r="BT114">
            <v>0</v>
          </cell>
          <cell r="BV114">
            <v>0</v>
          </cell>
          <cell r="BX114">
            <v>0</v>
          </cell>
          <cell r="CB114">
            <v>0</v>
          </cell>
          <cell r="CD114">
            <v>0</v>
          </cell>
          <cell r="CG114" t="str">
            <v>P4</v>
          </cell>
          <cell r="CL114">
            <v>0</v>
          </cell>
          <cell r="CO114" t="str">
            <v>P4</v>
          </cell>
          <cell r="CP114">
            <v>0</v>
          </cell>
          <cell r="CR114">
            <v>0</v>
          </cell>
          <cell r="CT114">
            <v>0</v>
          </cell>
          <cell r="CV114">
            <v>0</v>
          </cell>
        </row>
        <row r="115">
          <cell r="B115" t="str">
            <v>P5</v>
          </cell>
          <cell r="D115" t="str">
            <v>RESIDENT, INTERN INELIGIBLE</v>
          </cell>
          <cell r="F115" t="str">
            <v>P05</v>
          </cell>
          <cell r="H115">
            <v>0</v>
          </cell>
          <cell r="J115">
            <v>0</v>
          </cell>
          <cell r="L115">
            <v>0</v>
          </cell>
          <cell r="N115">
            <v>0</v>
          </cell>
          <cell r="O115" t="str">
            <v>P5</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J115">
            <v>0</v>
          </cell>
          <cell r="BN115">
            <v>0</v>
          </cell>
          <cell r="BP115">
            <v>0</v>
          </cell>
          <cell r="BR115">
            <v>0</v>
          </cell>
          <cell r="BT115">
            <v>0</v>
          </cell>
          <cell r="BV115">
            <v>0</v>
          </cell>
          <cell r="BX115">
            <v>0</v>
          </cell>
          <cell r="CB115">
            <v>0</v>
          </cell>
          <cell r="CD115">
            <v>0</v>
          </cell>
          <cell r="CG115" t="str">
            <v>P5</v>
          </cell>
          <cell r="CL115">
            <v>0</v>
          </cell>
          <cell r="CO115" t="str">
            <v>P4</v>
          </cell>
          <cell r="CP115">
            <v>0</v>
          </cell>
          <cell r="CR115">
            <v>0</v>
          </cell>
          <cell r="CT115">
            <v>0</v>
          </cell>
          <cell r="CV115">
            <v>0</v>
          </cell>
        </row>
        <row r="116">
          <cell r="B116" t="str">
            <v>MAL</v>
          </cell>
          <cell r="D116" t="str">
            <v>MALPRACTICE</v>
          </cell>
          <cell r="F116" t="str">
            <v>UAMAL</v>
          </cell>
          <cell r="H116">
            <v>0</v>
          </cell>
          <cell r="J116">
            <v>5057377.09</v>
          </cell>
          <cell r="L116">
            <v>5057377.09</v>
          </cell>
          <cell r="N116">
            <v>0</v>
          </cell>
          <cell r="O116" t="str">
            <v>MAL</v>
          </cell>
          <cell r="P116">
            <v>0</v>
          </cell>
          <cell r="R116">
            <v>5057.3999999999996</v>
          </cell>
          <cell r="T116">
            <v>5057.3999999999996</v>
          </cell>
          <cell r="AD116">
            <v>0</v>
          </cell>
          <cell r="AF116">
            <v>5057.3999999999996</v>
          </cell>
          <cell r="AH116">
            <v>5057.3999999999996</v>
          </cell>
          <cell r="AJ116">
            <v>0</v>
          </cell>
          <cell r="AT116">
            <v>0</v>
          </cell>
          <cell r="AV116">
            <v>0</v>
          </cell>
          <cell r="AX116">
            <v>0</v>
          </cell>
          <cell r="AZ116">
            <v>0</v>
          </cell>
          <cell r="BB116">
            <v>0</v>
          </cell>
          <cell r="BD116">
            <v>5057.3999999999996</v>
          </cell>
          <cell r="BF116">
            <v>5057.3999999999996</v>
          </cell>
          <cell r="BH116">
            <v>0</v>
          </cell>
          <cell r="BN116">
            <v>0</v>
          </cell>
          <cell r="BR116">
            <v>0</v>
          </cell>
          <cell r="BT116">
            <v>5057.3999999999996</v>
          </cell>
          <cell r="BV116">
            <v>5057.3999999999996</v>
          </cell>
          <cell r="BX116">
            <v>0</v>
          </cell>
          <cell r="CD116">
            <v>0</v>
          </cell>
          <cell r="CG116" t="str">
            <v>MAL</v>
          </cell>
          <cell r="CH116">
            <v>0</v>
          </cell>
          <cell r="CJ116">
            <v>0</v>
          </cell>
          <cell r="CL116">
            <v>0</v>
          </cell>
          <cell r="CN116">
            <v>0</v>
          </cell>
          <cell r="CO116" t="str">
            <v>MAL</v>
          </cell>
          <cell r="CP116">
            <v>0</v>
          </cell>
          <cell r="CR116">
            <v>5057.3999999999996</v>
          </cell>
          <cell r="CT116">
            <v>5057.3999999999996</v>
          </cell>
          <cell r="CV116">
            <v>0</v>
          </cell>
        </row>
        <row r="117">
          <cell r="B117" t="str">
            <v>OIN</v>
          </cell>
          <cell r="D117" t="str">
            <v>OTHER INSURANCE</v>
          </cell>
          <cell r="F117" t="str">
            <v>UAOIN</v>
          </cell>
          <cell r="H117">
            <v>0</v>
          </cell>
          <cell r="J117">
            <v>-774575.62</v>
          </cell>
          <cell r="L117">
            <v>-774575.62</v>
          </cell>
          <cell r="N117">
            <v>0</v>
          </cell>
          <cell r="O117" t="str">
            <v>OIN</v>
          </cell>
          <cell r="P117">
            <v>0</v>
          </cell>
          <cell r="R117">
            <v>-774.6</v>
          </cell>
          <cell r="T117">
            <v>-774.6</v>
          </cell>
          <cell r="AD117">
            <v>0</v>
          </cell>
          <cell r="AF117">
            <v>-774.6</v>
          </cell>
          <cell r="AH117">
            <v>-774.6</v>
          </cell>
          <cell r="AJ117">
            <v>0</v>
          </cell>
          <cell r="AT117">
            <v>0</v>
          </cell>
          <cell r="AV117">
            <v>0</v>
          </cell>
          <cell r="AX117">
            <v>0</v>
          </cell>
          <cell r="AZ117">
            <v>0</v>
          </cell>
          <cell r="BB117">
            <v>0</v>
          </cell>
          <cell r="BD117">
            <v>-774.6</v>
          </cell>
          <cell r="BF117">
            <v>-774.6</v>
          </cell>
          <cell r="BH117">
            <v>0</v>
          </cell>
          <cell r="BN117">
            <v>0</v>
          </cell>
          <cell r="BR117">
            <v>0</v>
          </cell>
          <cell r="BT117">
            <v>-774.6</v>
          </cell>
          <cell r="BV117">
            <v>-774.6</v>
          </cell>
          <cell r="BX117">
            <v>0</v>
          </cell>
          <cell r="CD117">
            <v>0</v>
          </cell>
          <cell r="CG117" t="str">
            <v>OIN</v>
          </cell>
          <cell r="CH117">
            <v>0</v>
          </cell>
          <cell r="CJ117">
            <v>0</v>
          </cell>
          <cell r="CL117">
            <v>0</v>
          </cell>
          <cell r="CN117">
            <v>0</v>
          </cell>
          <cell r="CO117" t="str">
            <v>OIN</v>
          </cell>
          <cell r="CP117">
            <v>0</v>
          </cell>
          <cell r="CR117">
            <v>-774.6</v>
          </cell>
          <cell r="CT117">
            <v>-774.6</v>
          </cell>
          <cell r="CV117">
            <v>0</v>
          </cell>
        </row>
        <row r="118">
          <cell r="B118" t="str">
            <v>MCR</v>
          </cell>
          <cell r="D118" t="str">
            <v>MEDICAL CARE REVIEW</v>
          </cell>
          <cell r="F118" t="str">
            <v>UAMCR</v>
          </cell>
          <cell r="H118">
            <v>790885.32518091425</v>
          </cell>
          <cell r="J118">
            <v>666427.30764347233</v>
          </cell>
          <cell r="L118">
            <v>1457312.6328243865</v>
          </cell>
          <cell r="N118">
            <v>6.8294471153846148</v>
          </cell>
          <cell r="O118" t="str">
            <v>MCR</v>
          </cell>
          <cell r="P118">
            <v>790.9</v>
          </cell>
          <cell r="R118">
            <v>666.4</v>
          </cell>
          <cell r="T118">
            <v>1457.3</v>
          </cell>
          <cell r="AD118">
            <v>790.9</v>
          </cell>
          <cell r="AF118">
            <v>666.4</v>
          </cell>
          <cell r="AH118">
            <v>1457.3</v>
          </cell>
          <cell r="AJ118">
            <v>6.8294471153846148</v>
          </cell>
          <cell r="AT118">
            <v>0</v>
          </cell>
          <cell r="AV118">
            <v>0</v>
          </cell>
          <cell r="AX118">
            <v>0</v>
          </cell>
          <cell r="AZ118">
            <v>0</v>
          </cell>
          <cell r="BB118">
            <v>790.9</v>
          </cell>
          <cell r="BD118">
            <v>666.4</v>
          </cell>
          <cell r="BF118">
            <v>1457.3</v>
          </cell>
          <cell r="BH118">
            <v>6.8294471153846148</v>
          </cell>
          <cell r="BJ118">
            <v>747.69771409713201</v>
          </cell>
          <cell r="BN118">
            <v>747.69771409713201</v>
          </cell>
          <cell r="BP118">
            <v>0</v>
          </cell>
          <cell r="BR118">
            <v>1538.597714097132</v>
          </cell>
          <cell r="BT118">
            <v>666.4</v>
          </cell>
          <cell r="BV118">
            <v>2204.9977140971318</v>
          </cell>
          <cell r="BX118">
            <v>6.8294471153846148</v>
          </cell>
          <cell r="CD118">
            <v>0</v>
          </cell>
          <cell r="CG118" t="str">
            <v>MCR</v>
          </cell>
          <cell r="CH118">
            <v>0</v>
          </cell>
          <cell r="CJ118">
            <v>0</v>
          </cell>
          <cell r="CL118">
            <v>0</v>
          </cell>
          <cell r="CN118">
            <v>0</v>
          </cell>
          <cell r="CO118" t="str">
            <v>MCR</v>
          </cell>
          <cell r="CP118">
            <v>1538.597714097132</v>
          </cell>
          <cell r="CR118">
            <v>666.4</v>
          </cell>
          <cell r="CT118">
            <v>2204.9977140971318</v>
          </cell>
          <cell r="CV118">
            <v>6.8294471153846148</v>
          </cell>
        </row>
        <row r="119">
          <cell r="B119" t="str">
            <v>DEP</v>
          </cell>
          <cell r="D119" t="str">
            <v>DEPRECIATION</v>
          </cell>
          <cell r="F119" t="str">
            <v>UADEP</v>
          </cell>
          <cell r="H119">
            <v>0</v>
          </cell>
          <cell r="J119">
            <v>16047228.189999999</v>
          </cell>
          <cell r="L119">
            <v>16047228.189999999</v>
          </cell>
          <cell r="N119">
            <v>0</v>
          </cell>
          <cell r="O119" t="str">
            <v>DEP</v>
          </cell>
          <cell r="P119">
            <v>0</v>
          </cell>
          <cell r="R119">
            <v>16047.2</v>
          </cell>
          <cell r="T119">
            <v>16047.2</v>
          </cell>
          <cell r="AD119">
            <v>0</v>
          </cell>
          <cell r="AF119">
            <v>16047.2</v>
          </cell>
          <cell r="AH119">
            <v>16047.2</v>
          </cell>
          <cell r="AJ119">
            <v>0</v>
          </cell>
          <cell r="AT119">
            <v>0</v>
          </cell>
          <cell r="AV119">
            <v>0</v>
          </cell>
          <cell r="AX119">
            <v>0</v>
          </cell>
          <cell r="AZ119">
            <v>0</v>
          </cell>
          <cell r="BB119">
            <v>0</v>
          </cell>
          <cell r="BD119">
            <v>16047.2</v>
          </cell>
          <cell r="BF119">
            <v>16047.2</v>
          </cell>
          <cell r="BH119">
            <v>0</v>
          </cell>
          <cell r="BN119">
            <v>0</v>
          </cell>
          <cell r="BR119">
            <v>0</v>
          </cell>
          <cell r="BT119">
            <v>16047.2</v>
          </cell>
          <cell r="BV119">
            <v>16047.2</v>
          </cell>
          <cell r="BX119">
            <v>0</v>
          </cell>
          <cell r="CD119">
            <v>0</v>
          </cell>
          <cell r="CG119" t="str">
            <v>DEP</v>
          </cell>
          <cell r="CH119">
            <v>0</v>
          </cell>
          <cell r="CJ119">
            <v>-530.98171627943907</v>
          </cell>
          <cell r="CL119">
            <v>-530.98171627943907</v>
          </cell>
          <cell r="CN119">
            <v>0</v>
          </cell>
          <cell r="CO119" t="str">
            <v>DEP</v>
          </cell>
          <cell r="CP119">
            <v>0</v>
          </cell>
          <cell r="CR119">
            <v>15516.218283720562</v>
          </cell>
          <cell r="CT119">
            <v>15516.218283720562</v>
          </cell>
          <cell r="CV119">
            <v>0</v>
          </cell>
        </row>
        <row r="120">
          <cell r="B120" t="str">
            <v>LEA</v>
          </cell>
          <cell r="D120" t="str">
            <v>LEASES &amp; RENTALS</v>
          </cell>
          <cell r="F120" t="str">
            <v>UALEASE</v>
          </cell>
          <cell r="H120">
            <v>0</v>
          </cell>
          <cell r="J120">
            <v>2472824.7399999998</v>
          </cell>
          <cell r="L120">
            <v>2472824.7399999998</v>
          </cell>
          <cell r="N120">
            <v>0</v>
          </cell>
          <cell r="O120" t="str">
            <v>LEA</v>
          </cell>
          <cell r="P120">
            <v>0</v>
          </cell>
          <cell r="R120">
            <v>2472.8000000000002</v>
          </cell>
          <cell r="T120">
            <v>2472.8000000000002</v>
          </cell>
          <cell r="AD120">
            <v>0</v>
          </cell>
          <cell r="AF120">
            <v>2472.8000000000002</v>
          </cell>
          <cell r="AH120">
            <v>2472.8000000000002</v>
          </cell>
          <cell r="AJ120">
            <v>0</v>
          </cell>
          <cell r="AT120">
            <v>0</v>
          </cell>
          <cell r="AV120">
            <v>0</v>
          </cell>
          <cell r="AX120">
            <v>0</v>
          </cell>
          <cell r="AZ120">
            <v>0</v>
          </cell>
          <cell r="BB120">
            <v>0</v>
          </cell>
          <cell r="BD120">
            <v>2472.8000000000002</v>
          </cell>
          <cell r="BF120">
            <v>2472.8000000000002</v>
          </cell>
          <cell r="BH120">
            <v>0</v>
          </cell>
          <cell r="BN120">
            <v>0</v>
          </cell>
          <cell r="BR120">
            <v>0</v>
          </cell>
          <cell r="BT120">
            <v>2472.8000000000002</v>
          </cell>
          <cell r="BV120">
            <v>2472.8000000000002</v>
          </cell>
          <cell r="BX120">
            <v>0</v>
          </cell>
          <cell r="CD120">
            <v>0</v>
          </cell>
          <cell r="CG120" t="str">
            <v>LEA</v>
          </cell>
          <cell r="CH120">
            <v>0</v>
          </cell>
          <cell r="CJ120">
            <v>-950.61315999999999</v>
          </cell>
          <cell r="CL120">
            <v>-950.61315999999999</v>
          </cell>
          <cell r="CN120">
            <v>0</v>
          </cell>
          <cell r="CO120" t="str">
            <v>LEA</v>
          </cell>
          <cell r="CP120">
            <v>0</v>
          </cell>
          <cell r="CR120">
            <v>1522.1868400000003</v>
          </cell>
          <cell r="CT120">
            <v>1522.1868400000003</v>
          </cell>
          <cell r="CV120">
            <v>0</v>
          </cell>
        </row>
        <row r="121">
          <cell r="B121" t="str">
            <v>LIC</v>
          </cell>
          <cell r="D121" t="str">
            <v>LICENSE &amp; TAXES</v>
          </cell>
          <cell r="F121" t="str">
            <v>UALIC</v>
          </cell>
          <cell r="H121">
            <v>0</v>
          </cell>
          <cell r="J121">
            <v>522995.77999999997</v>
          </cell>
          <cell r="L121">
            <v>522995.77999999997</v>
          </cell>
          <cell r="M121" t="str">
            <v>Allocate</v>
          </cell>
          <cell r="N121">
            <v>0</v>
          </cell>
          <cell r="O121" t="str">
            <v>LIC</v>
          </cell>
          <cell r="P121">
            <v>0</v>
          </cell>
          <cell r="R121">
            <v>523</v>
          </cell>
          <cell r="T121">
            <v>523</v>
          </cell>
          <cell r="AD121">
            <v>0</v>
          </cell>
          <cell r="AF121">
            <v>523</v>
          </cell>
          <cell r="AH121">
            <v>523</v>
          </cell>
          <cell r="AJ121">
            <v>0</v>
          </cell>
          <cell r="AT121">
            <v>0</v>
          </cell>
          <cell r="AV121">
            <v>0</v>
          </cell>
          <cell r="AX121">
            <v>0</v>
          </cell>
          <cell r="AZ121">
            <v>0</v>
          </cell>
          <cell r="BB121">
            <v>0</v>
          </cell>
          <cell r="BD121">
            <v>523</v>
          </cell>
          <cell r="BF121">
            <v>523</v>
          </cell>
          <cell r="BH121">
            <v>0</v>
          </cell>
          <cell r="BN121">
            <v>0</v>
          </cell>
          <cell r="BR121">
            <v>0</v>
          </cell>
          <cell r="BT121">
            <v>523</v>
          </cell>
          <cell r="BV121">
            <v>523</v>
          </cell>
          <cell r="BX121">
            <v>0</v>
          </cell>
          <cell r="CD121">
            <v>0</v>
          </cell>
          <cell r="CG121" t="str">
            <v>LIC</v>
          </cell>
          <cell r="CH121">
            <v>0</v>
          </cell>
          <cell r="CJ121">
            <v>0</v>
          </cell>
          <cell r="CL121">
            <v>0</v>
          </cell>
          <cell r="CN121">
            <v>0</v>
          </cell>
          <cell r="CO121" t="str">
            <v>LIC</v>
          </cell>
          <cell r="CP121">
            <v>0</v>
          </cell>
          <cell r="CR121">
            <v>523</v>
          </cell>
          <cell r="CT121">
            <v>523</v>
          </cell>
          <cell r="CV121">
            <v>0</v>
          </cell>
        </row>
        <row r="122">
          <cell r="B122" t="str">
            <v>IST</v>
          </cell>
          <cell r="D122" t="str">
            <v>INTEREST SHORT TERM</v>
          </cell>
          <cell r="F122" t="str">
            <v>UAIST</v>
          </cell>
          <cell r="H122">
            <v>0</v>
          </cell>
          <cell r="J122">
            <v>0</v>
          </cell>
          <cell r="L122">
            <v>0</v>
          </cell>
          <cell r="M122" t="str">
            <v>Loss as</v>
          </cell>
          <cell r="N122">
            <v>0</v>
          </cell>
          <cell r="O122" t="str">
            <v>IST</v>
          </cell>
          <cell r="P122">
            <v>0</v>
          </cell>
          <cell r="R122">
            <v>0</v>
          </cell>
          <cell r="T122">
            <v>0</v>
          </cell>
          <cell r="AD122">
            <v>0</v>
          </cell>
          <cell r="AF122">
            <v>0</v>
          </cell>
          <cell r="AH122">
            <v>0</v>
          </cell>
          <cell r="AJ122">
            <v>0</v>
          </cell>
          <cell r="AT122">
            <v>0</v>
          </cell>
          <cell r="AV122">
            <v>0</v>
          </cell>
          <cell r="AX122">
            <v>0</v>
          </cell>
          <cell r="AZ122">
            <v>0</v>
          </cell>
          <cell r="BB122">
            <v>0</v>
          </cell>
          <cell r="BD122">
            <v>0</v>
          </cell>
          <cell r="BF122">
            <v>0</v>
          </cell>
          <cell r="BH122">
            <v>0</v>
          </cell>
          <cell r="BN122">
            <v>0</v>
          </cell>
          <cell r="BR122">
            <v>0</v>
          </cell>
          <cell r="BT122">
            <v>0</v>
          </cell>
          <cell r="BV122">
            <v>0</v>
          </cell>
          <cell r="BX122">
            <v>0</v>
          </cell>
          <cell r="CD122">
            <v>0</v>
          </cell>
          <cell r="CG122" t="str">
            <v>IST</v>
          </cell>
          <cell r="CH122">
            <v>0</v>
          </cell>
          <cell r="CJ122">
            <v>0</v>
          </cell>
          <cell r="CL122">
            <v>0</v>
          </cell>
          <cell r="CN122">
            <v>0</v>
          </cell>
          <cell r="CO122" t="str">
            <v>IST</v>
          </cell>
          <cell r="CP122">
            <v>0</v>
          </cell>
          <cell r="CR122">
            <v>0</v>
          </cell>
          <cell r="CT122">
            <v>0</v>
          </cell>
          <cell r="CV122">
            <v>0</v>
          </cell>
        </row>
        <row r="123">
          <cell r="B123" t="str">
            <v>ILT</v>
          </cell>
          <cell r="D123" t="str">
            <v>INTEREST LONG TERM</v>
          </cell>
          <cell r="F123" t="str">
            <v>UAILT</v>
          </cell>
          <cell r="H123">
            <v>0</v>
          </cell>
          <cell r="J123">
            <v>6846966.79</v>
          </cell>
          <cell r="L123">
            <v>6846966.79</v>
          </cell>
          <cell r="M123" t="str">
            <v>Fringe?</v>
          </cell>
          <cell r="N123">
            <v>0</v>
          </cell>
          <cell r="O123" t="str">
            <v>ILT</v>
          </cell>
          <cell r="P123">
            <v>0</v>
          </cell>
          <cell r="R123">
            <v>6847</v>
          </cell>
          <cell r="T123">
            <v>6847</v>
          </cell>
          <cell r="AD123">
            <v>0</v>
          </cell>
          <cell r="AF123">
            <v>6847</v>
          </cell>
          <cell r="AH123">
            <v>6847</v>
          </cell>
          <cell r="AJ123">
            <v>0</v>
          </cell>
          <cell r="AT123">
            <v>0</v>
          </cell>
          <cell r="AV123">
            <v>0</v>
          </cell>
          <cell r="AX123">
            <v>0</v>
          </cell>
          <cell r="AZ123">
            <v>0</v>
          </cell>
          <cell r="BB123">
            <v>0</v>
          </cell>
          <cell r="BD123">
            <v>6847</v>
          </cell>
          <cell r="BF123">
            <v>6847</v>
          </cell>
          <cell r="BH123">
            <v>0</v>
          </cell>
          <cell r="BN123">
            <v>0</v>
          </cell>
          <cell r="BR123">
            <v>0</v>
          </cell>
          <cell r="BT123">
            <v>6847</v>
          </cell>
          <cell r="BV123">
            <v>6847</v>
          </cell>
          <cell r="BX123">
            <v>0</v>
          </cell>
          <cell r="CD123">
            <v>0</v>
          </cell>
          <cell r="CG123" t="str">
            <v>ILT</v>
          </cell>
          <cell r="CH123">
            <v>0</v>
          </cell>
          <cell r="CJ123">
            <v>-451.33508</v>
          </cell>
          <cell r="CL123">
            <v>-451.33508</v>
          </cell>
          <cell r="CN123">
            <v>0</v>
          </cell>
          <cell r="CO123" t="str">
            <v>ILT</v>
          </cell>
          <cell r="CP123">
            <v>0</v>
          </cell>
          <cell r="CR123">
            <v>6395.6649200000002</v>
          </cell>
          <cell r="CT123">
            <v>6395.6649200000002</v>
          </cell>
          <cell r="CV123">
            <v>0</v>
          </cell>
        </row>
        <row r="124">
          <cell r="B124" t="str">
            <v>FSC1</v>
          </cell>
          <cell r="D124" t="str">
            <v>FREE STANDING CLINIC SERVICES</v>
          </cell>
          <cell r="F124" t="str">
            <v>UR1</v>
          </cell>
          <cell r="H124">
            <v>0</v>
          </cell>
          <cell r="J124">
            <v>0</v>
          </cell>
          <cell r="L124">
            <v>0</v>
          </cell>
          <cell r="M124">
            <v>1</v>
          </cell>
          <cell r="N124">
            <v>0</v>
          </cell>
          <cell r="O124" t="str">
            <v>FSC1</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FSC1</v>
          </cell>
          <cell r="CH124">
            <v>0</v>
          </cell>
          <cell r="CJ124">
            <v>0</v>
          </cell>
          <cell r="CL124">
            <v>0</v>
          </cell>
          <cell r="CN124">
            <v>0</v>
          </cell>
          <cell r="CO124" t="str">
            <v>FSC</v>
          </cell>
          <cell r="CP124">
            <v>0</v>
          </cell>
          <cell r="CR124">
            <v>0</v>
          </cell>
          <cell r="CT124">
            <v>0</v>
          </cell>
          <cell r="CV124">
            <v>0</v>
          </cell>
        </row>
        <row r="125">
          <cell r="B125" t="str">
            <v>HHC</v>
          </cell>
          <cell r="D125" t="str">
            <v>HOME HEALTH CARE</v>
          </cell>
          <cell r="F125" t="str">
            <v>UR2</v>
          </cell>
          <cell r="H125">
            <v>0</v>
          </cell>
          <cell r="J125">
            <v>0</v>
          </cell>
          <cell r="L125">
            <v>0</v>
          </cell>
          <cell r="M125">
            <v>1</v>
          </cell>
          <cell r="N125">
            <v>0</v>
          </cell>
          <cell r="O125" t="str">
            <v>HHC</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HHC</v>
          </cell>
          <cell r="CH125">
            <v>0</v>
          </cell>
          <cell r="CJ125">
            <v>0</v>
          </cell>
          <cell r="CL125">
            <v>0</v>
          </cell>
          <cell r="CN125">
            <v>0</v>
          </cell>
          <cell r="CO125" t="str">
            <v>HHC</v>
          </cell>
          <cell r="CP125">
            <v>0</v>
          </cell>
          <cell r="CR125">
            <v>0</v>
          </cell>
          <cell r="CT125">
            <v>0</v>
          </cell>
          <cell r="CV125">
            <v>0</v>
          </cell>
        </row>
        <row r="126">
          <cell r="B126" t="str">
            <v>ORD</v>
          </cell>
          <cell r="D126" t="str">
            <v>OUTPATIENT RENAL DIALYSIS</v>
          </cell>
          <cell r="F126" t="str">
            <v>UR3</v>
          </cell>
          <cell r="H126">
            <v>0</v>
          </cell>
          <cell r="J126">
            <v>0</v>
          </cell>
          <cell r="L126">
            <v>0</v>
          </cell>
          <cell r="M126">
            <v>1</v>
          </cell>
          <cell r="N126">
            <v>0</v>
          </cell>
          <cell r="O126" t="str">
            <v>ORD</v>
          </cell>
          <cell r="P126">
            <v>0</v>
          </cell>
          <cell r="R126">
            <v>0</v>
          </cell>
          <cell r="T126">
            <v>0</v>
          </cell>
          <cell r="AD126">
            <v>0</v>
          </cell>
          <cell r="AF126">
            <v>0</v>
          </cell>
          <cell r="AH126">
            <v>0</v>
          </cell>
          <cell r="AJ126">
            <v>0</v>
          </cell>
          <cell r="AL126">
            <v>0</v>
          </cell>
          <cell r="AN126">
            <v>0</v>
          </cell>
          <cell r="AP126">
            <v>0</v>
          </cell>
          <cell r="AR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B126">
            <v>0</v>
          </cell>
          <cell r="CD126">
            <v>0</v>
          </cell>
          <cell r="CG126" t="str">
            <v>ORD</v>
          </cell>
          <cell r="CH126">
            <v>0</v>
          </cell>
          <cell r="CJ126">
            <v>0</v>
          </cell>
          <cell r="CL126">
            <v>0</v>
          </cell>
          <cell r="CN126">
            <v>0</v>
          </cell>
          <cell r="CO126" t="str">
            <v>ORD</v>
          </cell>
          <cell r="CP126">
            <v>0</v>
          </cell>
          <cell r="CR126">
            <v>0</v>
          </cell>
          <cell r="CT126">
            <v>0</v>
          </cell>
          <cell r="CV126">
            <v>0</v>
          </cell>
        </row>
        <row r="127">
          <cell r="B127" t="str">
            <v>ECF1</v>
          </cell>
          <cell r="D127" t="str">
            <v>SKILLED NURSING CARE</v>
          </cell>
          <cell r="F127" t="str">
            <v>UR4</v>
          </cell>
          <cell r="H127">
            <v>0</v>
          </cell>
          <cell r="J127">
            <v>0</v>
          </cell>
          <cell r="L127">
            <v>0</v>
          </cell>
          <cell r="M127">
            <v>1</v>
          </cell>
          <cell r="N127">
            <v>0</v>
          </cell>
          <cell r="O127" t="str">
            <v>ECF1</v>
          </cell>
          <cell r="P127">
            <v>0</v>
          </cell>
          <cell r="R127">
            <v>0</v>
          </cell>
          <cell r="T127">
            <v>0</v>
          </cell>
          <cell r="AD127">
            <v>0</v>
          </cell>
          <cell r="AF127">
            <v>0</v>
          </cell>
          <cell r="AH127">
            <v>0</v>
          </cell>
          <cell r="AJ127">
            <v>0</v>
          </cell>
          <cell r="AL127">
            <v>0</v>
          </cell>
          <cell r="AN127">
            <v>0</v>
          </cell>
          <cell r="AP127">
            <v>0</v>
          </cell>
          <cell r="AR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B127">
            <v>0</v>
          </cell>
          <cell r="CD127">
            <v>0</v>
          </cell>
          <cell r="CG127" t="str">
            <v>ECF1</v>
          </cell>
          <cell r="CH127">
            <v>0</v>
          </cell>
          <cell r="CJ127">
            <v>0</v>
          </cell>
          <cell r="CL127">
            <v>0</v>
          </cell>
          <cell r="CN127">
            <v>0</v>
          </cell>
          <cell r="CO127" t="str">
            <v>ECF</v>
          </cell>
          <cell r="CP127">
            <v>0</v>
          </cell>
          <cell r="CR127">
            <v>0</v>
          </cell>
          <cell r="CT127">
            <v>0</v>
          </cell>
          <cell r="CV127">
            <v>0</v>
          </cell>
        </row>
        <row r="128">
          <cell r="B128" t="str">
            <v>ULB</v>
          </cell>
          <cell r="D128" t="str">
            <v>LAB NON-PATIENT</v>
          </cell>
          <cell r="F128" t="str">
            <v>UR5</v>
          </cell>
          <cell r="H128">
            <v>1831216.7467120574</v>
          </cell>
          <cell r="J128">
            <v>1222160.8968007369</v>
          </cell>
          <cell r="L128">
            <v>3053377.6435127943</v>
          </cell>
          <cell r="M128">
            <v>1</v>
          </cell>
          <cell r="N128">
            <v>26.711519786631506</v>
          </cell>
          <cell r="O128" t="str">
            <v>ULB</v>
          </cell>
          <cell r="P128">
            <v>1831.2</v>
          </cell>
          <cell r="R128">
            <v>1222.2</v>
          </cell>
          <cell r="T128">
            <v>3053.4</v>
          </cell>
          <cell r="AD128">
            <v>1831.2</v>
          </cell>
          <cell r="AF128">
            <v>1222.2</v>
          </cell>
          <cell r="AH128">
            <v>3053.4</v>
          </cell>
          <cell r="AJ128">
            <v>26.711519786631506</v>
          </cell>
          <cell r="AL128">
            <v>0</v>
          </cell>
          <cell r="AN128">
            <v>0</v>
          </cell>
          <cell r="AP128">
            <v>0</v>
          </cell>
          <cell r="AR128">
            <v>0</v>
          </cell>
          <cell r="AT128">
            <v>0</v>
          </cell>
          <cell r="AV128">
            <v>0</v>
          </cell>
          <cell r="AX128">
            <v>0</v>
          </cell>
          <cell r="AZ128">
            <v>0</v>
          </cell>
          <cell r="BB128">
            <v>1831.2</v>
          </cell>
          <cell r="BD128">
            <v>1222.2</v>
          </cell>
          <cell r="BF128">
            <v>3053.4</v>
          </cell>
          <cell r="BH128">
            <v>26.711519786631506</v>
          </cell>
          <cell r="BN128">
            <v>0</v>
          </cell>
          <cell r="BR128">
            <v>1831.2</v>
          </cell>
          <cell r="BT128">
            <v>1222.2</v>
          </cell>
          <cell r="BV128">
            <v>3053.4</v>
          </cell>
          <cell r="BX128">
            <v>26.711519786631506</v>
          </cell>
          <cell r="CB128">
            <v>9.4741199999999992</v>
          </cell>
          <cell r="CD128">
            <v>9.4741199999999992</v>
          </cell>
          <cell r="CG128" t="str">
            <v>ULB</v>
          </cell>
          <cell r="CH128">
            <v>127.59747522615247</v>
          </cell>
          <cell r="CJ128">
            <v>304.04719324633828</v>
          </cell>
          <cell r="CL128">
            <v>431.64466847249076</v>
          </cell>
          <cell r="CN128">
            <v>1.4064835934924826</v>
          </cell>
          <cell r="CO128" t="str">
            <v>ULB</v>
          </cell>
          <cell r="CP128">
            <v>1968.2715952261526</v>
          </cell>
          <cell r="CR128">
            <v>1526.2471932463384</v>
          </cell>
          <cell r="CT128">
            <v>3494.518788472491</v>
          </cell>
          <cell r="CV128">
            <v>28.118003380123987</v>
          </cell>
        </row>
        <row r="129">
          <cell r="B129" t="str">
            <v>UPB</v>
          </cell>
          <cell r="D129" t="str">
            <v>PHYSICIANS PART B SERVICES</v>
          </cell>
          <cell r="F129" t="str">
            <v>UR6</v>
          </cell>
          <cell r="H129">
            <v>9919464.8282712158</v>
          </cell>
          <cell r="J129">
            <v>7375505.9999999991</v>
          </cell>
          <cell r="L129">
            <v>17294970.828271214</v>
          </cell>
          <cell r="M129">
            <v>1</v>
          </cell>
          <cell r="N129">
            <v>33.615231201623502</v>
          </cell>
          <cell r="O129" t="str">
            <v>UPB</v>
          </cell>
          <cell r="P129">
            <v>9919.5</v>
          </cell>
          <cell r="R129">
            <v>7375.5</v>
          </cell>
          <cell r="T129">
            <v>17295</v>
          </cell>
          <cell r="X129">
            <v>0</v>
          </cell>
          <cell r="Z129">
            <v>0</v>
          </cell>
          <cell r="AD129">
            <v>9919.5</v>
          </cell>
          <cell r="AF129">
            <v>7375.5</v>
          </cell>
          <cell r="AH129">
            <v>17295</v>
          </cell>
          <cell r="AJ129">
            <v>33.615231201623502</v>
          </cell>
          <cell r="AL129">
            <v>0</v>
          </cell>
          <cell r="AN129">
            <v>0</v>
          </cell>
          <cell r="AP129">
            <v>0</v>
          </cell>
          <cell r="AR129">
            <v>0</v>
          </cell>
          <cell r="AT129">
            <v>0</v>
          </cell>
          <cell r="AV129">
            <v>0</v>
          </cell>
          <cell r="AX129">
            <v>0</v>
          </cell>
          <cell r="AZ129">
            <v>0</v>
          </cell>
          <cell r="BB129">
            <v>9919.5</v>
          </cell>
          <cell r="BD129">
            <v>7375.5</v>
          </cell>
          <cell r="BF129">
            <v>17295</v>
          </cell>
          <cell r="BH129">
            <v>33.615231201623502</v>
          </cell>
          <cell r="BN129">
            <v>0</v>
          </cell>
          <cell r="BR129">
            <v>9919.5</v>
          </cell>
          <cell r="BT129">
            <v>7375.5</v>
          </cell>
          <cell r="BV129">
            <v>17295</v>
          </cell>
          <cell r="BX129">
            <v>33.615231201623502</v>
          </cell>
          <cell r="CB129">
            <v>12.915139999999999</v>
          </cell>
          <cell r="CD129">
            <v>12.915139999999999</v>
          </cell>
          <cell r="CG129" t="str">
            <v>UPB</v>
          </cell>
          <cell r="CH129">
            <v>528.25780421869615</v>
          </cell>
          <cell r="CJ129">
            <v>1251.3219722892391</v>
          </cell>
          <cell r="CL129">
            <v>1779.5797765079351</v>
          </cell>
          <cell r="CN129">
            <v>4.7152994450136632</v>
          </cell>
          <cell r="CO129" t="str">
            <v>UPB</v>
          </cell>
          <cell r="CP129">
            <v>10460.672944218695</v>
          </cell>
          <cell r="CR129">
            <v>8626.8219722892391</v>
          </cell>
          <cell r="CT129">
            <v>19087.494916507934</v>
          </cell>
          <cell r="CV129">
            <v>38.330530646637165</v>
          </cell>
        </row>
        <row r="130">
          <cell r="B130" t="str">
            <v>CNA</v>
          </cell>
          <cell r="D130" t="str">
            <v>CERTIFIED NURSE ANESTHETIST</v>
          </cell>
          <cell r="F130" t="str">
            <v>UR7</v>
          </cell>
          <cell r="H130">
            <v>0</v>
          </cell>
          <cell r="J130">
            <v>0</v>
          </cell>
          <cell r="L130">
            <v>0</v>
          </cell>
          <cell r="M130">
            <v>1</v>
          </cell>
          <cell r="N130">
            <v>0</v>
          </cell>
          <cell r="O130" t="str">
            <v>CNA</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CNA</v>
          </cell>
          <cell r="CH130">
            <v>0</v>
          </cell>
          <cell r="CJ130">
            <v>0</v>
          </cell>
          <cell r="CL130">
            <v>0</v>
          </cell>
          <cell r="CN130">
            <v>0</v>
          </cell>
          <cell r="CO130" t="str">
            <v>UPB</v>
          </cell>
          <cell r="CP130">
            <v>0</v>
          </cell>
          <cell r="CR130">
            <v>0</v>
          </cell>
          <cell r="CT130">
            <v>0</v>
          </cell>
          <cell r="CV130">
            <v>0</v>
          </cell>
        </row>
        <row r="131">
          <cell r="B131" t="str">
            <v>PSS</v>
          </cell>
          <cell r="D131" t="str">
            <v>PHYSICIAN SUPPORT SERVICES</v>
          </cell>
          <cell r="F131" t="str">
            <v>UR8</v>
          </cell>
          <cell r="H131">
            <v>102793.8978333008</v>
          </cell>
          <cell r="J131">
            <v>0</v>
          </cell>
          <cell r="L131">
            <v>102793.8978333008</v>
          </cell>
          <cell r="M131">
            <v>1</v>
          </cell>
          <cell r="N131">
            <v>0.86612499999999992</v>
          </cell>
          <cell r="O131" t="str">
            <v>PSS</v>
          </cell>
          <cell r="P131">
            <v>102.8</v>
          </cell>
          <cell r="R131">
            <v>0</v>
          </cell>
          <cell r="T131">
            <v>102.8</v>
          </cell>
          <cell r="AD131">
            <v>102.8</v>
          </cell>
          <cell r="AF131">
            <v>0</v>
          </cell>
          <cell r="AH131">
            <v>102.8</v>
          </cell>
          <cell r="AJ131">
            <v>0.86612499999999992</v>
          </cell>
          <cell r="AL131">
            <v>0</v>
          </cell>
          <cell r="AN131">
            <v>0</v>
          </cell>
          <cell r="AP131">
            <v>0</v>
          </cell>
          <cell r="AR131">
            <v>0</v>
          </cell>
          <cell r="AT131">
            <v>0</v>
          </cell>
          <cell r="AV131">
            <v>0</v>
          </cell>
          <cell r="AX131">
            <v>0</v>
          </cell>
          <cell r="AZ131">
            <v>0</v>
          </cell>
          <cell r="BB131">
            <v>102.8</v>
          </cell>
          <cell r="BD131">
            <v>0</v>
          </cell>
          <cell r="BF131">
            <v>102.8</v>
          </cell>
          <cell r="BH131">
            <v>0.86612499999999992</v>
          </cell>
          <cell r="BN131">
            <v>0</v>
          </cell>
          <cell r="BR131">
            <v>102.8</v>
          </cell>
          <cell r="BT131">
            <v>0</v>
          </cell>
          <cell r="BV131">
            <v>102.8</v>
          </cell>
          <cell r="BX131">
            <v>0.86612499999999992</v>
          </cell>
          <cell r="CB131">
            <v>0.29182999999999998</v>
          </cell>
          <cell r="CD131">
            <v>0.29182999999999998</v>
          </cell>
          <cell r="CG131" t="str">
            <v>PSS</v>
          </cell>
          <cell r="CH131">
            <v>0</v>
          </cell>
          <cell r="CJ131">
            <v>0</v>
          </cell>
          <cell r="CL131">
            <v>0</v>
          </cell>
          <cell r="CN131">
            <v>0</v>
          </cell>
          <cell r="CO131" t="str">
            <v>UPB</v>
          </cell>
          <cell r="CP131">
            <v>103.09183</v>
          </cell>
          <cell r="CR131">
            <v>0</v>
          </cell>
          <cell r="CT131">
            <v>103.09183</v>
          </cell>
          <cell r="CV131">
            <v>0.86612499999999992</v>
          </cell>
        </row>
        <row r="132">
          <cell r="B132" t="str">
            <v>TBA2</v>
          </cell>
          <cell r="D132" t="str">
            <v>Lactation Center Program</v>
          </cell>
          <cell r="F132" t="str">
            <v>UR9</v>
          </cell>
          <cell r="H132">
            <v>158163.01300325175</v>
          </cell>
          <cell r="J132">
            <v>304.64999999999998</v>
          </cell>
          <cell r="L132">
            <v>158467.66300325174</v>
          </cell>
          <cell r="M132">
            <v>1</v>
          </cell>
          <cell r="N132">
            <v>1.5104567307692307</v>
          </cell>
          <cell r="O132" t="str">
            <v>TBA2</v>
          </cell>
          <cell r="P132">
            <v>158.19999999999999</v>
          </cell>
          <cell r="R132">
            <v>0.3</v>
          </cell>
          <cell r="T132">
            <v>158.5</v>
          </cell>
          <cell r="AD132">
            <v>158.19999999999999</v>
          </cell>
          <cell r="AF132">
            <v>0.3</v>
          </cell>
          <cell r="AH132">
            <v>158.5</v>
          </cell>
          <cell r="AJ132">
            <v>1.5104567307692307</v>
          </cell>
          <cell r="AL132">
            <v>0</v>
          </cell>
          <cell r="AN132">
            <v>0</v>
          </cell>
          <cell r="AP132">
            <v>0</v>
          </cell>
          <cell r="AR132">
            <v>0</v>
          </cell>
          <cell r="AT132">
            <v>0</v>
          </cell>
          <cell r="AV132">
            <v>0</v>
          </cell>
          <cell r="AX132">
            <v>0</v>
          </cell>
          <cell r="AZ132">
            <v>0</v>
          </cell>
          <cell r="BB132">
            <v>158.19999999999999</v>
          </cell>
          <cell r="BD132">
            <v>0.3</v>
          </cell>
          <cell r="BF132">
            <v>158.5</v>
          </cell>
          <cell r="BH132">
            <v>1.5104567307692307</v>
          </cell>
          <cell r="BN132">
            <v>0</v>
          </cell>
          <cell r="BR132">
            <v>158.19999999999999</v>
          </cell>
          <cell r="BT132">
            <v>0.3</v>
          </cell>
          <cell r="BV132">
            <v>158.5</v>
          </cell>
          <cell r="BX132">
            <v>1.5104567307692307</v>
          </cell>
          <cell r="CB132">
            <v>0.51910000000000001</v>
          </cell>
          <cell r="CD132">
            <v>0.51910000000000001</v>
          </cell>
          <cell r="CG132" t="str">
            <v>TBA2</v>
          </cell>
          <cell r="CH132">
            <v>4.1619272066854691</v>
          </cell>
          <cell r="CJ132">
            <v>19.401773259757061</v>
          </cell>
          <cell r="CL132">
            <v>23.56370046644253</v>
          </cell>
          <cell r="CN132">
            <v>3.0168527430938234E-2</v>
          </cell>
          <cell r="CO132" t="str">
            <v>UPB</v>
          </cell>
          <cell r="CP132">
            <v>162.88102720668547</v>
          </cell>
          <cell r="CR132">
            <v>19.701773259757061</v>
          </cell>
          <cell r="CT132">
            <v>182.58280046644254</v>
          </cell>
          <cell r="CV132">
            <v>1.5406252582001689</v>
          </cell>
        </row>
        <row r="133">
          <cell r="B133" t="str">
            <v>TBA3</v>
          </cell>
          <cell r="D133" t="str">
            <v>St Joseph Medical Center Foundation</v>
          </cell>
          <cell r="F133" t="str">
            <v>UR10</v>
          </cell>
          <cell r="H133">
            <v>175000</v>
          </cell>
          <cell r="J133">
            <v>447000</v>
          </cell>
          <cell r="L133">
            <v>622000</v>
          </cell>
          <cell r="M133">
            <v>1</v>
          </cell>
          <cell r="N133">
            <v>0</v>
          </cell>
          <cell r="O133" t="str">
            <v>TBA3</v>
          </cell>
          <cell r="P133">
            <v>175</v>
          </cell>
          <cell r="R133">
            <v>447</v>
          </cell>
          <cell r="T133">
            <v>622</v>
          </cell>
          <cell r="AD133">
            <v>175</v>
          </cell>
          <cell r="AF133">
            <v>447</v>
          </cell>
          <cell r="AH133">
            <v>622</v>
          </cell>
          <cell r="AJ133">
            <v>0</v>
          </cell>
          <cell r="AL133">
            <v>0</v>
          </cell>
          <cell r="AN133">
            <v>0</v>
          </cell>
          <cell r="AP133">
            <v>0</v>
          </cell>
          <cell r="AR133">
            <v>0</v>
          </cell>
          <cell r="AT133">
            <v>0</v>
          </cell>
          <cell r="AV133">
            <v>0</v>
          </cell>
          <cell r="AX133">
            <v>0</v>
          </cell>
          <cell r="AZ133">
            <v>0</v>
          </cell>
          <cell r="BB133">
            <v>175</v>
          </cell>
          <cell r="BD133">
            <v>447</v>
          </cell>
          <cell r="BF133">
            <v>622</v>
          </cell>
          <cell r="BH133">
            <v>0</v>
          </cell>
          <cell r="BN133">
            <v>0</v>
          </cell>
          <cell r="BR133">
            <v>175</v>
          </cell>
          <cell r="BT133">
            <v>447</v>
          </cell>
          <cell r="BV133">
            <v>622</v>
          </cell>
          <cell r="BX133">
            <v>0</v>
          </cell>
          <cell r="CB133">
            <v>0</v>
          </cell>
          <cell r="CD133">
            <v>0</v>
          </cell>
          <cell r="CG133" t="str">
            <v>TBA3</v>
          </cell>
          <cell r="CH133">
            <v>0</v>
          </cell>
          <cell r="CJ133">
            <v>0</v>
          </cell>
          <cell r="CL133">
            <v>0</v>
          </cell>
          <cell r="CN133">
            <v>0</v>
          </cell>
          <cell r="CO133" t="str">
            <v>UPB</v>
          </cell>
          <cell r="CP133">
            <v>175</v>
          </cell>
          <cell r="CR133">
            <v>447</v>
          </cell>
          <cell r="CT133">
            <v>622</v>
          </cell>
          <cell r="CV133">
            <v>0</v>
          </cell>
        </row>
      </sheetData>
      <sheetData sheetId="4">
        <row r="15">
          <cell r="B15" t="str">
            <v>DTY</v>
          </cell>
          <cell r="D15" t="str">
            <v>DIETARY</v>
          </cell>
          <cell r="F15" t="str">
            <v>C1</v>
          </cell>
          <cell r="H15">
            <v>0</v>
          </cell>
          <cell r="J15">
            <v>2201209.1002700003</v>
          </cell>
          <cell r="L15">
            <v>2201209.1002700003</v>
          </cell>
          <cell r="N15">
            <v>0</v>
          </cell>
          <cell r="O15" t="str">
            <v>DTY</v>
          </cell>
          <cell r="P15">
            <v>0</v>
          </cell>
          <cell r="R15">
            <v>2201.1999999999998</v>
          </cell>
          <cell r="T15">
            <v>2201.1999999999998</v>
          </cell>
          <cell r="X15">
            <v>0</v>
          </cell>
          <cell r="Z15">
            <v>0</v>
          </cell>
          <cell r="AD15">
            <v>0</v>
          </cell>
          <cell r="AF15">
            <v>2201.1999999999998</v>
          </cell>
          <cell r="AH15">
            <v>2201.1999999999998</v>
          </cell>
          <cell r="AJ15">
            <v>0</v>
          </cell>
          <cell r="AL15">
            <v>0</v>
          </cell>
          <cell r="AN15">
            <v>0</v>
          </cell>
          <cell r="AP15">
            <v>0</v>
          </cell>
          <cell r="AR15">
            <v>0</v>
          </cell>
          <cell r="AT15">
            <v>0</v>
          </cell>
          <cell r="AV15">
            <v>0</v>
          </cell>
          <cell r="AX15">
            <v>0</v>
          </cell>
          <cell r="AZ15">
            <v>0</v>
          </cell>
          <cell r="BB15">
            <v>0</v>
          </cell>
          <cell r="BD15">
            <v>2201.1999999999998</v>
          </cell>
          <cell r="BF15">
            <v>2201.1999999999998</v>
          </cell>
          <cell r="BH15">
            <v>0</v>
          </cell>
          <cell r="BN15">
            <v>0</v>
          </cell>
          <cell r="BR15">
            <v>0</v>
          </cell>
          <cell r="BT15">
            <v>2201.1999999999998</v>
          </cell>
          <cell r="BV15">
            <v>2201.1999999999998</v>
          </cell>
          <cell r="BX15">
            <v>0</v>
          </cell>
          <cell r="CB15">
            <v>0</v>
          </cell>
          <cell r="CD15">
            <v>0</v>
          </cell>
          <cell r="CG15" t="str">
            <v>DTY</v>
          </cell>
          <cell r="CH15">
            <v>0</v>
          </cell>
          <cell r="CJ15">
            <v>0</v>
          </cell>
          <cell r="CL15">
            <v>0</v>
          </cell>
          <cell r="CN15">
            <v>0</v>
          </cell>
          <cell r="CO15" t="str">
            <v>DTY</v>
          </cell>
          <cell r="CP15">
            <v>0</v>
          </cell>
          <cell r="CR15">
            <v>2201.1999999999998</v>
          </cell>
          <cell r="CT15">
            <v>2201.1999999999998</v>
          </cell>
          <cell r="CV15">
            <v>0</v>
          </cell>
        </row>
        <row r="16">
          <cell r="B16" t="str">
            <v>LL</v>
          </cell>
          <cell r="D16" t="str">
            <v>LAUNDRY &amp; LINEN</v>
          </cell>
          <cell r="F16" t="str">
            <v>C2</v>
          </cell>
          <cell r="H16">
            <v>73234.019626823399</v>
          </cell>
          <cell r="J16">
            <v>1153014.7600000005</v>
          </cell>
          <cell r="L16">
            <v>1226248.779626824</v>
          </cell>
          <cell r="N16">
            <v>2.218389423076923</v>
          </cell>
          <cell r="O16" t="str">
            <v>LL</v>
          </cell>
          <cell r="P16">
            <v>73.2</v>
          </cell>
          <cell r="R16">
            <v>1153</v>
          </cell>
          <cell r="T16">
            <v>1226.2</v>
          </cell>
          <cell r="X16">
            <v>0</v>
          </cell>
          <cell r="Z16">
            <v>0</v>
          </cell>
          <cell r="AD16">
            <v>73.2</v>
          </cell>
          <cell r="AF16">
            <v>1153</v>
          </cell>
          <cell r="AH16">
            <v>1226.2</v>
          </cell>
          <cell r="AJ16">
            <v>2.218389423076923</v>
          </cell>
          <cell r="AL16">
            <v>0</v>
          </cell>
          <cell r="AN16">
            <v>0</v>
          </cell>
          <cell r="AP16">
            <v>0</v>
          </cell>
          <cell r="AR16">
            <v>0</v>
          </cell>
          <cell r="AT16">
            <v>1.2889683394837617</v>
          </cell>
          <cell r="AV16">
            <v>23.538348933331292</v>
          </cell>
          <cell r="AX16">
            <v>24.827317272815055</v>
          </cell>
          <cell r="AZ16">
            <v>9.7112679076289416E-3</v>
          </cell>
          <cell r="BB16">
            <v>74.488968339483762</v>
          </cell>
          <cell r="BD16">
            <v>1176.5383489333312</v>
          </cell>
          <cell r="BF16">
            <v>1251.027317272815</v>
          </cell>
          <cell r="BH16">
            <v>2.2281006909845518</v>
          </cell>
          <cell r="BN16">
            <v>0</v>
          </cell>
          <cell r="BR16">
            <v>74.488968339483762</v>
          </cell>
          <cell r="BT16">
            <v>1176.5383489333312</v>
          </cell>
          <cell r="BV16">
            <v>1251.027317272815</v>
          </cell>
          <cell r="BX16">
            <v>2.2281006909845518</v>
          </cell>
          <cell r="CB16">
            <v>2.37643</v>
          </cell>
          <cell r="CD16">
            <v>2.37643</v>
          </cell>
          <cell r="CG16" t="str">
            <v>LL</v>
          </cell>
          <cell r="CH16">
            <v>-0.54807970093413816</v>
          </cell>
          <cell r="CJ16">
            <v>-8.6291041793640062</v>
          </cell>
          <cell r="CL16">
            <v>-9.1771838802981449</v>
          </cell>
          <cell r="CN16">
            <v>-1.6602314303530666E-2</v>
          </cell>
          <cell r="CO16" t="str">
            <v>LL</v>
          </cell>
          <cell r="CP16">
            <v>76.317318638549622</v>
          </cell>
          <cell r="CR16">
            <v>1167.9092447539672</v>
          </cell>
          <cell r="CT16">
            <v>1244.2265633925167</v>
          </cell>
          <cell r="CV16">
            <v>2.2114983766810212</v>
          </cell>
        </row>
        <row r="17">
          <cell r="B17" t="str">
            <v>SSS</v>
          </cell>
          <cell r="D17" t="str">
            <v>SOCIAL SERVICES</v>
          </cell>
          <cell r="F17" t="str">
            <v>C3</v>
          </cell>
          <cell r="H17">
            <v>179926.41762214981</v>
          </cell>
          <cell r="J17">
            <v>0</v>
          </cell>
          <cell r="L17">
            <v>179926.41762214981</v>
          </cell>
          <cell r="N17">
            <v>3.5681490384615384</v>
          </cell>
          <cell r="O17" t="str">
            <v>SSS</v>
          </cell>
          <cell r="P17">
            <v>179.9</v>
          </cell>
          <cell r="R17">
            <v>0</v>
          </cell>
          <cell r="T17">
            <v>179.9</v>
          </cell>
          <cell r="X17">
            <v>0</v>
          </cell>
          <cell r="Z17">
            <v>0</v>
          </cell>
          <cell r="AD17">
            <v>179.9</v>
          </cell>
          <cell r="AF17">
            <v>0</v>
          </cell>
          <cell r="AH17">
            <v>179.9</v>
          </cell>
          <cell r="AJ17">
            <v>3.5681490384615384</v>
          </cell>
          <cell r="AL17">
            <v>0</v>
          </cell>
          <cell r="AN17">
            <v>0</v>
          </cell>
          <cell r="AP17">
            <v>0</v>
          </cell>
          <cell r="AR17">
            <v>0</v>
          </cell>
          <cell r="AT17">
            <v>2.0732298366069477</v>
          </cell>
          <cell r="AV17">
            <v>37.860051188373305</v>
          </cell>
          <cell r="AX17">
            <v>39.933281024980253</v>
          </cell>
          <cell r="AZ17">
            <v>1.5620003812850431E-2</v>
          </cell>
          <cell r="BB17">
            <v>181.97322983660695</v>
          </cell>
          <cell r="BD17">
            <v>37.860051188373305</v>
          </cell>
          <cell r="BF17">
            <v>219.83328102498024</v>
          </cell>
          <cell r="BH17">
            <v>3.5837690422743886</v>
          </cell>
          <cell r="BN17">
            <v>0</v>
          </cell>
          <cell r="BR17">
            <v>181.97322983660695</v>
          </cell>
          <cell r="BT17">
            <v>37.860051188373305</v>
          </cell>
          <cell r="BV17">
            <v>219.83328102498024</v>
          </cell>
          <cell r="BX17">
            <v>3.5837690422743886</v>
          </cell>
          <cell r="CB17">
            <v>3.8510399999999998</v>
          </cell>
          <cell r="CD17">
            <v>3.8510399999999998</v>
          </cell>
          <cell r="CG17" t="str">
            <v>SSS</v>
          </cell>
          <cell r="CH17">
            <v>0</v>
          </cell>
          <cell r="CJ17">
            <v>0</v>
          </cell>
          <cell r="CL17">
            <v>0</v>
          </cell>
          <cell r="CN17">
            <v>0</v>
          </cell>
          <cell r="CO17" t="str">
            <v>SSS</v>
          </cell>
          <cell r="CP17">
            <v>185.82426983660696</v>
          </cell>
          <cell r="CR17">
            <v>37.860051188373305</v>
          </cell>
          <cell r="CT17">
            <v>223.68432102498025</v>
          </cell>
          <cell r="CV17">
            <v>3.5837690422743886</v>
          </cell>
        </row>
        <row r="18">
          <cell r="B18" t="str">
            <v>PUR</v>
          </cell>
          <cell r="D18" t="str">
            <v>PURCHASING &amp; STORES</v>
          </cell>
          <cell r="F18" t="str">
            <v>C4</v>
          </cell>
          <cell r="H18">
            <v>1121878.110068538</v>
          </cell>
          <cell r="J18">
            <v>1063265.0899999999</v>
          </cell>
          <cell r="L18">
            <v>2185143.2000685381</v>
          </cell>
          <cell r="N18">
            <v>19.05528846153846</v>
          </cell>
          <cell r="O18" t="str">
            <v>PUR</v>
          </cell>
          <cell r="P18">
            <v>1121.9000000000001</v>
          </cell>
          <cell r="R18">
            <v>1063.3</v>
          </cell>
          <cell r="T18">
            <v>2185.1999999999998</v>
          </cell>
          <cell r="X18">
            <v>0</v>
          </cell>
          <cell r="Z18">
            <v>0</v>
          </cell>
          <cell r="AD18">
            <v>1121.9000000000001</v>
          </cell>
          <cell r="AF18">
            <v>1063.3</v>
          </cell>
          <cell r="AH18">
            <v>2185.1999999999998</v>
          </cell>
          <cell r="AJ18">
            <v>19.05528846153846</v>
          </cell>
          <cell r="AL18">
            <v>0</v>
          </cell>
          <cell r="AN18">
            <v>0</v>
          </cell>
          <cell r="AP18">
            <v>0</v>
          </cell>
          <cell r="AR18">
            <v>0</v>
          </cell>
          <cell r="AT18">
            <v>11.071844857872653</v>
          </cell>
          <cell r="AV18">
            <v>202.18723735657707</v>
          </cell>
          <cell r="AX18">
            <v>213.25908221444973</v>
          </cell>
          <cell r="AZ18">
            <v>8.3416829066234627E-2</v>
          </cell>
          <cell r="BB18">
            <v>1132.9718448578728</v>
          </cell>
          <cell r="BD18">
            <v>1265.487237356577</v>
          </cell>
          <cell r="BF18">
            <v>2398.4590822144501</v>
          </cell>
          <cell r="BH18">
            <v>19.138705290604694</v>
          </cell>
          <cell r="BN18">
            <v>0</v>
          </cell>
          <cell r="BR18">
            <v>1132.9718448578728</v>
          </cell>
          <cell r="BT18">
            <v>1265.487237356577</v>
          </cell>
          <cell r="BV18">
            <v>2398.4590822144501</v>
          </cell>
          <cell r="BX18">
            <v>19.138705290604694</v>
          </cell>
          <cell r="CB18">
            <v>20.314630000000001</v>
          </cell>
          <cell r="CD18">
            <v>20.314630000000001</v>
          </cell>
          <cell r="CG18" t="str">
            <v>PUR</v>
          </cell>
          <cell r="CH18">
            <v>-13.774433101873228</v>
          </cell>
          <cell r="CJ18">
            <v>-13.054781727461879</v>
          </cell>
          <cell r="CL18">
            <v>-26.829214829335108</v>
          </cell>
          <cell r="CN18">
            <v>-0.23396106385775117</v>
          </cell>
          <cell r="CO18" t="str">
            <v>PUR</v>
          </cell>
          <cell r="CP18">
            <v>1139.5120417559997</v>
          </cell>
          <cell r="CR18">
            <v>1252.4324556291151</v>
          </cell>
          <cell r="CT18">
            <v>2391.944497385115</v>
          </cell>
          <cell r="CV18">
            <v>18.904744226746942</v>
          </cell>
        </row>
        <row r="19">
          <cell r="B19" t="str">
            <v>POP</v>
          </cell>
          <cell r="D19" t="str">
            <v>PLANT OPERATIONS</v>
          </cell>
          <cell r="F19" t="str">
            <v>C5</v>
          </cell>
          <cell r="H19">
            <v>3440727.5912054847</v>
          </cell>
          <cell r="J19">
            <v>8984783.0500000007</v>
          </cell>
          <cell r="L19">
            <v>12425510.641205486</v>
          </cell>
          <cell r="N19">
            <v>47.375480769230769</v>
          </cell>
          <cell r="O19" t="str">
            <v>POP</v>
          </cell>
          <cell r="P19">
            <v>3440.7</v>
          </cell>
          <cell r="R19">
            <v>8984.7999999999993</v>
          </cell>
          <cell r="T19">
            <v>12425.5</v>
          </cell>
          <cell r="X19">
            <v>0</v>
          </cell>
          <cell r="Z19">
            <v>0</v>
          </cell>
          <cell r="AD19">
            <v>3440.7</v>
          </cell>
          <cell r="AF19">
            <v>8984.7999999999993</v>
          </cell>
          <cell r="AH19">
            <v>12425.5</v>
          </cell>
          <cell r="AJ19">
            <v>47.375480769230769</v>
          </cell>
          <cell r="AL19">
            <v>0</v>
          </cell>
          <cell r="AN19">
            <v>0</v>
          </cell>
          <cell r="AP19">
            <v>0</v>
          </cell>
          <cell r="AR19">
            <v>0</v>
          </cell>
          <cell r="AT19">
            <v>27.526950022445543</v>
          </cell>
          <cell r="AV19">
            <v>502.68027138525196</v>
          </cell>
          <cell r="AX19">
            <v>530.20722140769749</v>
          </cell>
          <cell r="AZ19">
            <v>0.20739189486604834</v>
          </cell>
          <cell r="BB19">
            <v>3468.2269500224452</v>
          </cell>
          <cell r="BD19">
            <v>9487.4802713852514</v>
          </cell>
          <cell r="BF19">
            <v>12955.707221407696</v>
          </cell>
          <cell r="BH19">
            <v>47.582872664096818</v>
          </cell>
          <cell r="BN19">
            <v>0</v>
          </cell>
          <cell r="BR19">
            <v>3468.2269500224452</v>
          </cell>
          <cell r="BT19">
            <v>9487.4802713852514</v>
          </cell>
          <cell r="BV19">
            <v>12955.707221407696</v>
          </cell>
          <cell r="BX19">
            <v>47.582872664096818</v>
          </cell>
          <cell r="CB19">
            <v>49.958419999999997</v>
          </cell>
          <cell r="CD19">
            <v>49.958419999999997</v>
          </cell>
          <cell r="CG19" t="str">
            <v>POP</v>
          </cell>
          <cell r="CH19">
            <v>-79.286317638495262</v>
          </cell>
          <cell r="CJ19">
            <v>-207.04061682653693</v>
          </cell>
          <cell r="CL19">
            <v>-286.3269344650322</v>
          </cell>
          <cell r="CN19">
            <v>-1.0916956710396337</v>
          </cell>
          <cell r="CO19" t="str">
            <v>POP</v>
          </cell>
          <cell r="CP19">
            <v>3438.8990523839498</v>
          </cell>
          <cell r="CR19">
            <v>9280.4396545587151</v>
          </cell>
          <cell r="CT19">
            <v>12719.338706942664</v>
          </cell>
          <cell r="CV19">
            <v>46.491176993057188</v>
          </cell>
        </row>
        <row r="20">
          <cell r="B20" t="str">
            <v>HKP</v>
          </cell>
          <cell r="D20" t="str">
            <v>HOUSEKEEPING</v>
          </cell>
          <cell r="F20" t="str">
            <v>C6</v>
          </cell>
          <cell r="H20">
            <v>0</v>
          </cell>
          <cell r="J20">
            <v>4578317.57</v>
          </cell>
          <cell r="L20">
            <v>4578317.57</v>
          </cell>
          <cell r="N20">
            <v>0</v>
          </cell>
          <cell r="O20" t="str">
            <v>HKP</v>
          </cell>
          <cell r="P20">
            <v>0</v>
          </cell>
          <cell r="R20">
            <v>4578.3</v>
          </cell>
          <cell r="T20">
            <v>4578.3</v>
          </cell>
          <cell r="X20">
            <v>0</v>
          </cell>
          <cell r="Z20">
            <v>0</v>
          </cell>
          <cell r="AD20">
            <v>0</v>
          </cell>
          <cell r="AF20">
            <v>4578.3</v>
          </cell>
          <cell r="AH20">
            <v>4578.3</v>
          </cell>
          <cell r="AJ20">
            <v>0</v>
          </cell>
          <cell r="AL20">
            <v>0</v>
          </cell>
          <cell r="AN20">
            <v>0</v>
          </cell>
          <cell r="AP20">
            <v>0</v>
          </cell>
          <cell r="AR20">
            <v>0</v>
          </cell>
          <cell r="AT20">
            <v>0</v>
          </cell>
          <cell r="AV20">
            <v>0</v>
          </cell>
          <cell r="AX20">
            <v>0</v>
          </cell>
          <cell r="AZ20">
            <v>0</v>
          </cell>
          <cell r="BB20">
            <v>0</v>
          </cell>
          <cell r="BD20">
            <v>4578.3</v>
          </cell>
          <cell r="BF20">
            <v>4578.3</v>
          </cell>
          <cell r="BH20">
            <v>0</v>
          </cell>
          <cell r="BN20">
            <v>0</v>
          </cell>
          <cell r="BR20">
            <v>0</v>
          </cell>
          <cell r="BT20">
            <v>4578.3</v>
          </cell>
          <cell r="BV20">
            <v>4578.3</v>
          </cell>
          <cell r="BX20">
            <v>0</v>
          </cell>
          <cell r="CB20">
            <v>0</v>
          </cell>
          <cell r="CD20">
            <v>0</v>
          </cell>
          <cell r="CG20" t="str">
            <v>HKP</v>
          </cell>
          <cell r="CH20">
            <v>0</v>
          </cell>
          <cell r="CJ20">
            <v>-105.50034301836278</v>
          </cell>
          <cell r="CL20">
            <v>-105.50034301836278</v>
          </cell>
          <cell r="CN20">
            <v>0</v>
          </cell>
          <cell r="CO20" t="str">
            <v>HKP</v>
          </cell>
          <cell r="CP20">
            <v>0</v>
          </cell>
          <cell r="CR20">
            <v>4472.7996569816378</v>
          </cell>
          <cell r="CT20">
            <v>4472.7996569816378</v>
          </cell>
          <cell r="CV20">
            <v>0</v>
          </cell>
        </row>
        <row r="21">
          <cell r="B21" t="str">
            <v>CSS</v>
          </cell>
          <cell r="D21" t="str">
            <v>CENTRAL SVCS &amp; SUPPLY</v>
          </cell>
          <cell r="F21" t="str">
            <v>C7</v>
          </cell>
          <cell r="H21">
            <v>1339959.7625784292</v>
          </cell>
          <cell r="J21">
            <v>646039.49796472176</v>
          </cell>
          <cell r="L21">
            <v>1985999.2605431508</v>
          </cell>
          <cell r="N21">
            <v>19.986145052728745</v>
          </cell>
          <cell r="O21" t="str">
            <v>CSS</v>
          </cell>
          <cell r="P21">
            <v>1340</v>
          </cell>
          <cell r="R21">
            <v>646</v>
          </cell>
          <cell r="T21">
            <v>1986</v>
          </cell>
          <cell r="X21">
            <v>0</v>
          </cell>
          <cell r="Z21">
            <v>0</v>
          </cell>
          <cell r="AD21">
            <v>1340</v>
          </cell>
          <cell r="AF21">
            <v>646</v>
          </cell>
          <cell r="AH21">
            <v>1986</v>
          </cell>
          <cell r="AJ21">
            <v>19.986145052728745</v>
          </cell>
          <cell r="AL21">
            <v>0</v>
          </cell>
          <cell r="AN21">
            <v>0</v>
          </cell>
          <cell r="AP21">
            <v>0</v>
          </cell>
          <cell r="AR21">
            <v>0</v>
          </cell>
          <cell r="AT21">
            <v>11.612707820057111</v>
          </cell>
          <cell r="AV21">
            <v>212.06414491049867</v>
          </cell>
          <cell r="AX21">
            <v>223.67685273055577</v>
          </cell>
          <cell r="AZ21">
            <v>8.7491766336758023E-2</v>
          </cell>
          <cell r="BB21">
            <v>1351.612707820057</v>
          </cell>
          <cell r="BD21">
            <v>858.06414491049873</v>
          </cell>
          <cell r="BF21">
            <v>2209.6768527305558</v>
          </cell>
          <cell r="BH21">
            <v>20.073636819065502</v>
          </cell>
          <cell r="BN21">
            <v>0</v>
          </cell>
          <cell r="BR21">
            <v>1351.612707820057</v>
          </cell>
          <cell r="BT21">
            <v>858.06414491049873</v>
          </cell>
          <cell r="BV21">
            <v>2209.6768527305558</v>
          </cell>
          <cell r="BX21">
            <v>20.073636819065502</v>
          </cell>
          <cell r="CB21">
            <v>21.307009999999998</v>
          </cell>
          <cell r="CD21">
            <v>21.307009999999998</v>
          </cell>
          <cell r="CG21" t="str">
            <v>CSS</v>
          </cell>
          <cell r="CH21">
            <v>-16.452042288008379</v>
          </cell>
          <cell r="CJ21">
            <v>-7.9320808259100248</v>
          </cell>
          <cell r="CL21">
            <v>-24.384123113918402</v>
          </cell>
          <cell r="CN21">
            <v>-0.24539013242385854</v>
          </cell>
          <cell r="CO21" t="str">
            <v>CSS</v>
          </cell>
          <cell r="CP21">
            <v>1356.4676755320486</v>
          </cell>
          <cell r="CR21">
            <v>850.13206408458871</v>
          </cell>
          <cell r="CT21">
            <v>2206.5997396166372</v>
          </cell>
          <cell r="CV21">
            <v>19.828246686641645</v>
          </cell>
        </row>
        <row r="22">
          <cell r="B22" t="str">
            <v>PHM</v>
          </cell>
          <cell r="D22" t="str">
            <v>PHARMACY</v>
          </cell>
          <cell r="F22" t="str">
            <v>C8</v>
          </cell>
          <cell r="H22">
            <v>4225667.1858268818</v>
          </cell>
          <cell r="J22">
            <v>758591.35000000219</v>
          </cell>
          <cell r="L22">
            <v>4984258.5358268842</v>
          </cell>
          <cell r="N22">
            <v>35.348677884615384</v>
          </cell>
          <cell r="O22" t="str">
            <v>PHM</v>
          </cell>
          <cell r="P22">
            <v>4225.7</v>
          </cell>
          <cell r="R22">
            <v>758.6</v>
          </cell>
          <cell r="T22">
            <v>4984.3</v>
          </cell>
          <cell r="X22">
            <v>0</v>
          </cell>
          <cell r="Z22">
            <v>0</v>
          </cell>
          <cell r="AD22">
            <v>4225.7</v>
          </cell>
          <cell r="AF22">
            <v>758.6</v>
          </cell>
          <cell r="AH22">
            <v>4984.3</v>
          </cell>
          <cell r="AJ22">
            <v>35.348677884615384</v>
          </cell>
          <cell r="AL22">
            <v>0</v>
          </cell>
          <cell r="AN22">
            <v>0</v>
          </cell>
          <cell r="AP22">
            <v>0</v>
          </cell>
          <cell r="AR22">
            <v>0</v>
          </cell>
          <cell r="AT22">
            <v>20.538921688818</v>
          </cell>
          <cell r="AV22">
            <v>375.06918565539723</v>
          </cell>
          <cell r="AX22">
            <v>395.60810734421523</v>
          </cell>
          <cell r="AZ22">
            <v>0.15474311117199868</v>
          </cell>
          <cell r="BB22">
            <v>4246.2389216888178</v>
          </cell>
          <cell r="BD22">
            <v>1133.6691856553973</v>
          </cell>
          <cell r="BF22">
            <v>5379.9081073442148</v>
          </cell>
          <cell r="BH22">
            <v>35.50342099578738</v>
          </cell>
          <cell r="BN22">
            <v>0</v>
          </cell>
          <cell r="BR22">
            <v>4246.2389216888178</v>
          </cell>
          <cell r="BT22">
            <v>1133.6691856553973</v>
          </cell>
          <cell r="BV22">
            <v>5379.9081073442148</v>
          </cell>
          <cell r="BX22">
            <v>35.50342099578738</v>
          </cell>
          <cell r="CB22">
            <v>38.151220000000002</v>
          </cell>
          <cell r="CD22">
            <v>38.151220000000002</v>
          </cell>
          <cell r="CG22" t="str">
            <v>PHM</v>
          </cell>
          <cell r="CH22">
            <v>0</v>
          </cell>
          <cell r="CJ22">
            <v>0</v>
          </cell>
          <cell r="CL22">
            <v>0</v>
          </cell>
          <cell r="CN22">
            <v>0</v>
          </cell>
          <cell r="CO22" t="str">
            <v>PHM</v>
          </cell>
          <cell r="CP22">
            <v>4284.3901416888175</v>
          </cell>
          <cell r="CR22">
            <v>1133.6691856553973</v>
          </cell>
          <cell r="CT22">
            <v>5418.0593273442146</v>
          </cell>
          <cell r="CV22">
            <v>35.50342099578738</v>
          </cell>
        </row>
        <row r="23">
          <cell r="B23" t="str">
            <v>FIS</v>
          </cell>
          <cell r="D23" t="str">
            <v>GENERAL ACCOUNTING</v>
          </cell>
          <cell r="F23" t="str">
            <v>C9</v>
          </cell>
          <cell r="H23">
            <v>0</v>
          </cell>
          <cell r="J23">
            <v>3252093.3400000003</v>
          </cell>
          <cell r="L23">
            <v>3252093.3400000003</v>
          </cell>
          <cell r="N23">
            <v>0</v>
          </cell>
          <cell r="O23" t="str">
            <v>FIS</v>
          </cell>
          <cell r="P23">
            <v>0</v>
          </cell>
          <cell r="R23">
            <v>3252.1</v>
          </cell>
          <cell r="T23">
            <v>3252.1</v>
          </cell>
          <cell r="X23">
            <v>0</v>
          </cell>
          <cell r="Z23">
            <v>0</v>
          </cell>
          <cell r="AD23">
            <v>0</v>
          </cell>
          <cell r="AF23">
            <v>3252.1</v>
          </cell>
          <cell r="AH23">
            <v>3252.1</v>
          </cell>
          <cell r="AJ23">
            <v>0</v>
          </cell>
          <cell r="AL23">
            <v>0</v>
          </cell>
          <cell r="AN23">
            <v>0</v>
          </cell>
          <cell r="AP23">
            <v>0</v>
          </cell>
          <cell r="AR23">
            <v>0</v>
          </cell>
          <cell r="AT23">
            <v>0</v>
          </cell>
          <cell r="AV23">
            <v>0</v>
          </cell>
          <cell r="AX23">
            <v>0</v>
          </cell>
          <cell r="AZ23">
            <v>0</v>
          </cell>
          <cell r="BB23">
            <v>0</v>
          </cell>
          <cell r="BD23">
            <v>3252.1</v>
          </cell>
          <cell r="BF23">
            <v>3252.1</v>
          </cell>
          <cell r="BH23">
            <v>0</v>
          </cell>
          <cell r="BN23">
            <v>0</v>
          </cell>
          <cell r="BR23">
            <v>0</v>
          </cell>
          <cell r="BT23">
            <v>3252.1</v>
          </cell>
          <cell r="BV23">
            <v>3252.1</v>
          </cell>
          <cell r="BX23">
            <v>0</v>
          </cell>
          <cell r="CB23">
            <v>0</v>
          </cell>
          <cell r="CD23">
            <v>0</v>
          </cell>
          <cell r="CG23" t="str">
            <v>FIS</v>
          </cell>
          <cell r="CH23">
            <v>0</v>
          </cell>
          <cell r="CJ23">
            <v>-191.34004914919112</v>
          </cell>
          <cell r="CL23">
            <v>-191.34004914919112</v>
          </cell>
          <cell r="CN23">
            <v>0</v>
          </cell>
          <cell r="CO23" t="str">
            <v>FIS</v>
          </cell>
          <cell r="CP23">
            <v>0</v>
          </cell>
          <cell r="CR23">
            <v>3060.7599508508088</v>
          </cell>
          <cell r="CT23">
            <v>3060.7599508508088</v>
          </cell>
          <cell r="CV23">
            <v>0</v>
          </cell>
        </row>
        <row r="24">
          <cell r="B24" t="str">
            <v>PAC</v>
          </cell>
          <cell r="D24" t="str">
            <v>PATIENT ACCOUNTS</v>
          </cell>
          <cell r="F24" t="str">
            <v>C10</v>
          </cell>
          <cell r="H24">
            <v>1873929.687477737</v>
          </cell>
          <cell r="J24">
            <v>-25796.236345096921</v>
          </cell>
          <cell r="L24">
            <v>1848133.45113264</v>
          </cell>
          <cell r="N24">
            <v>40.132343482644323</v>
          </cell>
          <cell r="O24" t="str">
            <v>PAC</v>
          </cell>
          <cell r="P24">
            <v>1873.9</v>
          </cell>
          <cell r="R24">
            <v>-25.8</v>
          </cell>
          <cell r="T24">
            <v>1848.1000000000001</v>
          </cell>
          <cell r="X24">
            <v>0</v>
          </cell>
          <cell r="Z24">
            <v>0</v>
          </cell>
          <cell r="AD24">
            <v>1873.9</v>
          </cell>
          <cell r="AF24">
            <v>-25.8</v>
          </cell>
          <cell r="AH24">
            <v>1848.1000000000001</v>
          </cell>
          <cell r="AJ24">
            <v>40.132343482644323</v>
          </cell>
          <cell r="AL24">
            <v>0</v>
          </cell>
          <cell r="AN24">
            <v>0</v>
          </cell>
          <cell r="AP24">
            <v>0</v>
          </cell>
          <cell r="AR24">
            <v>0</v>
          </cell>
          <cell r="AT24">
            <v>23.318412718839532</v>
          </cell>
          <cell r="AV24">
            <v>425.82654541173866</v>
          </cell>
          <cell r="AX24">
            <v>449.14495813057817</v>
          </cell>
          <cell r="AZ24">
            <v>0.1756841856829531</v>
          </cell>
          <cell r="BB24">
            <v>1897.2184127188395</v>
          </cell>
          <cell r="BD24">
            <v>400.02654541173865</v>
          </cell>
          <cell r="BF24">
            <v>2297.2449581305782</v>
          </cell>
          <cell r="BH24">
            <v>40.308027668327277</v>
          </cell>
          <cell r="BN24">
            <v>0</v>
          </cell>
          <cell r="BR24">
            <v>1897.2184127188395</v>
          </cell>
          <cell r="BT24">
            <v>400.02654541173865</v>
          </cell>
          <cell r="BV24">
            <v>2297.2449581305782</v>
          </cell>
          <cell r="BX24">
            <v>40.308027668327277</v>
          </cell>
          <cell r="CB24">
            <v>42.65793</v>
          </cell>
          <cell r="CD24">
            <v>42.65793</v>
          </cell>
          <cell r="CG24" t="str">
            <v>PAC</v>
          </cell>
          <cell r="CH24">
            <v>-28.514407700141689</v>
          </cell>
          <cell r="CJ24">
            <v>0.39252507988352436</v>
          </cell>
          <cell r="CL24">
            <v>-28.121882620258166</v>
          </cell>
          <cell r="CN24">
            <v>-0.61066859214259595</v>
          </cell>
          <cell r="CO24" t="str">
            <v>PAC</v>
          </cell>
          <cell r="CP24">
            <v>1911.361935018698</v>
          </cell>
          <cell r="CR24">
            <v>400.41907049162216</v>
          </cell>
          <cell r="CT24">
            <v>2311.78100551032</v>
          </cell>
          <cell r="CV24">
            <v>39.697359076184682</v>
          </cell>
        </row>
        <row r="25">
          <cell r="B25" t="str">
            <v>MGT</v>
          </cell>
          <cell r="D25" t="str">
            <v>HOSPITAL ADMIN</v>
          </cell>
          <cell r="F25" t="str">
            <v>C11</v>
          </cell>
          <cell r="H25">
            <v>7687191.0423852671</v>
          </cell>
          <cell r="J25">
            <v>14578219.949062644</v>
          </cell>
          <cell r="L25">
            <v>22265410.991447911</v>
          </cell>
          <cell r="N25">
            <v>38.190497001621715</v>
          </cell>
          <cell r="O25" t="str">
            <v>MGT</v>
          </cell>
          <cell r="P25">
            <v>7687.2</v>
          </cell>
          <cell r="R25">
            <v>14578.2</v>
          </cell>
          <cell r="T25">
            <v>22265.4</v>
          </cell>
          <cell r="X25">
            <v>0</v>
          </cell>
          <cell r="Z25">
            <v>0</v>
          </cell>
          <cell r="AD25">
            <v>7687.2</v>
          </cell>
          <cell r="AF25">
            <v>14578.2</v>
          </cell>
          <cell r="AH25">
            <v>22265.4</v>
          </cell>
          <cell r="AJ25">
            <v>38.190497001621715</v>
          </cell>
          <cell r="AL25">
            <v>0</v>
          </cell>
          <cell r="AN25">
            <v>0</v>
          </cell>
          <cell r="AP25">
            <v>0</v>
          </cell>
          <cell r="AR25">
            <v>0</v>
          </cell>
          <cell r="AT25">
            <v>22.190126310628823</v>
          </cell>
          <cell r="AV25">
            <v>405.22247131645452</v>
          </cell>
          <cell r="AX25">
            <v>427.41259762708336</v>
          </cell>
          <cell r="AZ25">
            <v>0.16718351793881053</v>
          </cell>
          <cell r="BB25">
            <v>7709.3901263106291</v>
          </cell>
          <cell r="BD25">
            <v>14983.422471316455</v>
          </cell>
          <cell r="BF25">
            <v>22692.812597627082</v>
          </cell>
          <cell r="BH25">
            <v>38.357680519560525</v>
          </cell>
          <cell r="BN25">
            <v>0</v>
          </cell>
          <cell r="BR25">
            <v>7709.3901263106291</v>
          </cell>
          <cell r="BT25">
            <v>14983.422471316455</v>
          </cell>
          <cell r="BV25">
            <v>22692.812597627082</v>
          </cell>
          <cell r="BX25">
            <v>38.357680519560525</v>
          </cell>
          <cell r="CB25">
            <v>38.803789999999999</v>
          </cell>
          <cell r="CD25">
            <v>38.803789999999999</v>
          </cell>
          <cell r="CG25" t="str">
            <v>MGT</v>
          </cell>
          <cell r="CH25">
            <v>-452.28330127487004</v>
          </cell>
          <cell r="CJ25">
            <v>-857.72363518980819</v>
          </cell>
          <cell r="CL25">
            <v>-1310.0069364646783</v>
          </cell>
          <cell r="CN25">
            <v>-2.2469747357627607</v>
          </cell>
          <cell r="CO25" t="str">
            <v>MGT</v>
          </cell>
          <cell r="CP25">
            <v>7295.9106150357593</v>
          </cell>
          <cell r="CR25">
            <v>14125.698836126647</v>
          </cell>
          <cell r="CT25">
            <v>21421.609451162407</v>
          </cell>
          <cell r="CV25">
            <v>36.110705783797762</v>
          </cell>
        </row>
        <row r="26">
          <cell r="B26" t="str">
            <v>MRD</v>
          </cell>
          <cell r="D26" t="str">
            <v>MEDICAL RECORDS</v>
          </cell>
          <cell r="F26" t="str">
            <v>C12</v>
          </cell>
          <cell r="H26">
            <v>2090921.0316197299</v>
          </cell>
          <cell r="J26">
            <v>1685253.22</v>
          </cell>
          <cell r="L26">
            <v>3776174.2516197301</v>
          </cell>
          <cell r="N26">
            <v>29.526322115384616</v>
          </cell>
          <cell r="O26" t="str">
            <v>MRD</v>
          </cell>
          <cell r="P26">
            <v>2090.9</v>
          </cell>
          <cell r="R26">
            <v>1685.3</v>
          </cell>
          <cell r="T26">
            <v>3776.2</v>
          </cell>
          <cell r="X26">
            <v>0</v>
          </cell>
          <cell r="Z26">
            <v>0</v>
          </cell>
          <cell r="AD26">
            <v>2090.9</v>
          </cell>
          <cell r="AF26">
            <v>1685.3</v>
          </cell>
          <cell r="AH26">
            <v>3776.2</v>
          </cell>
          <cell r="AJ26">
            <v>29.526322115384616</v>
          </cell>
          <cell r="AL26">
            <v>0</v>
          </cell>
          <cell r="AN26">
            <v>0</v>
          </cell>
          <cell r="AP26">
            <v>0</v>
          </cell>
          <cell r="AR26">
            <v>0</v>
          </cell>
          <cell r="AT26">
            <v>17.155912299357503</v>
          </cell>
          <cell r="AV26">
            <v>313.29074392443152</v>
          </cell>
          <cell r="AX26">
            <v>330.44665622378903</v>
          </cell>
          <cell r="AZ26">
            <v>0.12925504485670578</v>
          </cell>
          <cell r="BB26">
            <v>2108.0559122993577</v>
          </cell>
          <cell r="BD26">
            <v>1998.5907439244315</v>
          </cell>
          <cell r="BF26">
            <v>4106.6466562237893</v>
          </cell>
          <cell r="BH26">
            <v>29.655577160241322</v>
          </cell>
          <cell r="BN26">
            <v>0</v>
          </cell>
          <cell r="BR26">
            <v>2108.0559122993577</v>
          </cell>
          <cell r="BT26">
            <v>1998.5907439244315</v>
          </cell>
          <cell r="BV26">
            <v>4106.6466562237893</v>
          </cell>
          <cell r="BX26">
            <v>29.655577160241322</v>
          </cell>
          <cell r="CB26">
            <v>31.867249999999999</v>
          </cell>
          <cell r="CD26">
            <v>31.867249999999999</v>
          </cell>
          <cell r="CG26" t="str">
            <v>MRD</v>
          </cell>
          <cell r="CH26">
            <v>0</v>
          </cell>
          <cell r="CJ26">
            <v>0</v>
          </cell>
          <cell r="CL26">
            <v>0</v>
          </cell>
          <cell r="CN26">
            <v>0</v>
          </cell>
          <cell r="CO26" t="str">
            <v>MRD</v>
          </cell>
          <cell r="CP26">
            <v>2139.9231622993575</v>
          </cell>
          <cell r="CR26">
            <v>1998.5907439244315</v>
          </cell>
          <cell r="CT26">
            <v>4138.5139062237886</v>
          </cell>
          <cell r="CV26">
            <v>29.655577160241322</v>
          </cell>
        </row>
        <row r="27">
          <cell r="B27" t="str">
            <v>MSA</v>
          </cell>
          <cell r="D27" t="str">
            <v>MEDICAL STAFF ADMIN</v>
          </cell>
          <cell r="F27" t="str">
            <v>C13</v>
          </cell>
          <cell r="H27">
            <v>937182.89147029386</v>
          </cell>
          <cell r="J27">
            <v>404498.8</v>
          </cell>
          <cell r="L27">
            <v>1341681.6914702938</v>
          </cell>
          <cell r="N27">
            <v>9.3454326923076927</v>
          </cell>
          <cell r="O27" t="str">
            <v>MSA</v>
          </cell>
          <cell r="P27">
            <v>937.2</v>
          </cell>
          <cell r="R27">
            <v>404.5</v>
          </cell>
          <cell r="T27">
            <v>1341.7</v>
          </cell>
          <cell r="X27">
            <v>0</v>
          </cell>
          <cell r="Z27">
            <v>0</v>
          </cell>
          <cell r="AD27">
            <v>937.2</v>
          </cell>
          <cell r="AF27">
            <v>404.5</v>
          </cell>
          <cell r="AH27">
            <v>1341.7</v>
          </cell>
          <cell r="AJ27">
            <v>9.3454326923076927</v>
          </cell>
          <cell r="AL27">
            <v>0</v>
          </cell>
          <cell r="AN27">
            <v>0</v>
          </cell>
          <cell r="AP27">
            <v>0</v>
          </cell>
          <cell r="AR27">
            <v>0</v>
          </cell>
          <cell r="AT27">
            <v>5.4300506186390214</v>
          </cell>
          <cell r="AV27">
            <v>99.16025263922856</v>
          </cell>
          <cell r="AX27">
            <v>104.59030325786757</v>
          </cell>
          <cell r="AZ27">
            <v>4.0910761493730338E-2</v>
          </cell>
          <cell r="BB27">
            <v>942.63005061863907</v>
          </cell>
          <cell r="BD27">
            <v>503.66025263922859</v>
          </cell>
          <cell r="BF27">
            <v>1446.2903032578677</v>
          </cell>
          <cell r="BH27">
            <v>9.3863434538014232</v>
          </cell>
          <cell r="BJ27">
            <v>0</v>
          </cell>
          <cell r="BN27">
            <v>0</v>
          </cell>
          <cell r="BP27">
            <v>2.0566958907798036</v>
          </cell>
          <cell r="BR27">
            <v>942.63005061863907</v>
          </cell>
          <cell r="BT27">
            <v>503.66025263922859</v>
          </cell>
          <cell r="BV27">
            <v>1446.2903032578677</v>
          </cell>
          <cell r="BX27">
            <v>11.443039344581226</v>
          </cell>
          <cell r="CB27">
            <v>11.73522</v>
          </cell>
          <cell r="CD27">
            <v>11.73522</v>
          </cell>
          <cell r="CG27" t="str">
            <v>MSA</v>
          </cell>
          <cell r="CH27">
            <v>-52.375288644118413</v>
          </cell>
          <cell r="CJ27">
            <v>-22.605770548118308</v>
          </cell>
          <cell r="CL27">
            <v>-74.981059192236728</v>
          </cell>
          <cell r="CN27">
            <v>-0.52227771037934156</v>
          </cell>
          <cell r="CO27" t="str">
            <v>MSA</v>
          </cell>
          <cell r="CP27">
            <v>901.98998197452067</v>
          </cell>
          <cell r="CR27">
            <v>481.05448209111029</v>
          </cell>
          <cell r="CT27">
            <v>1383.044464065631</v>
          </cell>
          <cell r="CV27">
            <v>10.920761634201885</v>
          </cell>
        </row>
        <row r="28">
          <cell r="B28" t="str">
            <v>NAD</v>
          </cell>
          <cell r="D28" t="str">
            <v>NURSING ADMIN</v>
          </cell>
          <cell r="F28" t="str">
            <v>C14</v>
          </cell>
          <cell r="H28">
            <v>3340731.4468085533</v>
          </cell>
          <cell r="J28">
            <v>214552.55</v>
          </cell>
          <cell r="L28">
            <v>3555283.9968085531</v>
          </cell>
          <cell r="N28">
            <v>27.013341346153847</v>
          </cell>
          <cell r="O28" t="str">
            <v>NAD</v>
          </cell>
          <cell r="P28">
            <v>3340.7</v>
          </cell>
          <cell r="R28">
            <v>214.6</v>
          </cell>
          <cell r="T28">
            <v>3555.2999999999997</v>
          </cell>
          <cell r="X28">
            <v>0</v>
          </cell>
          <cell r="Z28">
            <v>0</v>
          </cell>
          <cell r="AD28">
            <v>3340.7</v>
          </cell>
          <cell r="AF28">
            <v>214.6</v>
          </cell>
          <cell r="AH28">
            <v>3555.2999999999997</v>
          </cell>
          <cell r="AJ28">
            <v>27.013341346153847</v>
          </cell>
          <cell r="AL28">
            <v>0</v>
          </cell>
          <cell r="AN28">
            <v>0</v>
          </cell>
          <cell r="AP28">
            <v>0</v>
          </cell>
          <cell r="AR28">
            <v>0</v>
          </cell>
          <cell r="AT28">
            <v>15.695775221721565</v>
          </cell>
          <cell r="AV28">
            <v>286.62661652029811</v>
          </cell>
          <cell r="AX28">
            <v>302.3223917420197</v>
          </cell>
          <cell r="AZ28">
            <v>0.11825416771455342</v>
          </cell>
          <cell r="BB28">
            <v>3356.3957752217216</v>
          </cell>
          <cell r="BD28">
            <v>501.22661652029808</v>
          </cell>
          <cell r="BF28">
            <v>3857.6223917420198</v>
          </cell>
          <cell r="BH28">
            <v>27.131595513868401</v>
          </cell>
          <cell r="BN28">
            <v>0</v>
          </cell>
          <cell r="BR28">
            <v>3356.3957752217216</v>
          </cell>
          <cell r="BT28">
            <v>501.22661652029808</v>
          </cell>
          <cell r="BV28">
            <v>3857.6223917420198</v>
          </cell>
          <cell r="BX28">
            <v>27.131595513868401</v>
          </cell>
          <cell r="CB28">
            <v>29.15503</v>
          </cell>
          <cell r="CD28">
            <v>29.15503</v>
          </cell>
          <cell r="CG28" t="str">
            <v>NAD</v>
          </cell>
          <cell r="CH28">
            <v>0</v>
          </cell>
          <cell r="CJ28">
            <v>0</v>
          </cell>
          <cell r="CL28">
            <v>0</v>
          </cell>
          <cell r="CN28">
            <v>0</v>
          </cell>
          <cell r="CO28" t="str">
            <v>NAD</v>
          </cell>
          <cell r="CP28">
            <v>3385.5508052217215</v>
          </cell>
          <cell r="CR28">
            <v>501.22661652029808</v>
          </cell>
          <cell r="CT28">
            <v>3886.7774217420197</v>
          </cell>
          <cell r="CV28">
            <v>27.131595513868401</v>
          </cell>
        </row>
        <row r="29">
          <cell r="B29" t="str">
            <v>OAO</v>
          </cell>
          <cell r="D29" t="str">
            <v>ORGAN ACQUISITION OVERHEAD</v>
          </cell>
          <cell r="F29" t="str">
            <v>C15</v>
          </cell>
          <cell r="H29">
            <v>0</v>
          </cell>
          <cell r="J29">
            <v>0</v>
          </cell>
          <cell r="L29">
            <v>0</v>
          </cell>
          <cell r="N29">
            <v>0</v>
          </cell>
          <cell r="O29" t="str">
            <v>OAO</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N29">
            <v>0</v>
          </cell>
          <cell r="BR29">
            <v>0</v>
          </cell>
          <cell r="BT29">
            <v>0</v>
          </cell>
          <cell r="BV29">
            <v>0</v>
          </cell>
          <cell r="BX29">
            <v>0</v>
          </cell>
          <cell r="CB29">
            <v>0</v>
          </cell>
          <cell r="CD29">
            <v>0</v>
          </cell>
          <cell r="CG29" t="str">
            <v>OAO</v>
          </cell>
          <cell r="CH29">
            <v>0</v>
          </cell>
          <cell r="CJ29">
            <v>0</v>
          </cell>
          <cell r="CL29">
            <v>0</v>
          </cell>
          <cell r="CN29">
            <v>0</v>
          </cell>
          <cell r="CO29" t="str">
            <v>NAD</v>
          </cell>
          <cell r="CP29">
            <v>0</v>
          </cell>
          <cell r="CR29">
            <v>0</v>
          </cell>
          <cell r="CT29">
            <v>0</v>
          </cell>
          <cell r="CV29">
            <v>0</v>
          </cell>
        </row>
        <row r="30">
          <cell r="B30" t="str">
            <v>MSG</v>
          </cell>
          <cell r="D30" t="str">
            <v>MED/SURG ACUTE</v>
          </cell>
          <cell r="F30" t="str">
            <v>D1</v>
          </cell>
          <cell r="H30">
            <v>20936016.855671067</v>
          </cell>
          <cell r="J30">
            <v>1882035.2623268326</v>
          </cell>
          <cell r="L30">
            <v>22818052.1179979</v>
          </cell>
          <cell r="N30">
            <v>248.44441415368107</v>
          </cell>
          <cell r="O30" t="str">
            <v>MSG</v>
          </cell>
          <cell r="P30">
            <v>20936</v>
          </cell>
          <cell r="R30">
            <v>1882</v>
          </cell>
          <cell r="T30">
            <v>22818</v>
          </cell>
          <cell r="AD30">
            <v>20936</v>
          </cell>
          <cell r="AF30">
            <v>1882</v>
          </cell>
          <cell r="AH30">
            <v>22818</v>
          </cell>
          <cell r="AJ30">
            <v>248.44441415368107</v>
          </cell>
          <cell r="AL30">
            <v>0</v>
          </cell>
          <cell r="AN30">
            <v>0</v>
          </cell>
          <cell r="AP30">
            <v>0</v>
          </cell>
          <cell r="AR30">
            <v>0</v>
          </cell>
          <cell r="AT30">
            <v>144.35562153082893</v>
          </cell>
          <cell r="AV30">
            <v>2636.1337869954482</v>
          </cell>
          <cell r="AX30">
            <v>2780.4894085262772</v>
          </cell>
          <cell r="AZ30">
            <v>1.0875954604281646</v>
          </cell>
          <cell r="BB30">
            <v>21080.355621530827</v>
          </cell>
          <cell r="BD30">
            <v>4518.1337869954477</v>
          </cell>
          <cell r="BF30">
            <v>25598.489408526275</v>
          </cell>
          <cell r="BH30">
            <v>249.53200961410923</v>
          </cell>
          <cell r="BJ30">
            <v>661.90953662463039</v>
          </cell>
          <cell r="BN30">
            <v>661.90953662463039</v>
          </cell>
          <cell r="BP30">
            <v>3.1741070825058477</v>
          </cell>
          <cell r="BR30">
            <v>21742.265158155456</v>
          </cell>
          <cell r="BT30">
            <v>4518.1337869954477</v>
          </cell>
          <cell r="BV30">
            <v>26260.398945150904</v>
          </cell>
          <cell r="BX30">
            <v>252.70611669661508</v>
          </cell>
          <cell r="CB30">
            <v>271.55259000000001</v>
          </cell>
          <cell r="CD30">
            <v>271.55259000000001</v>
          </cell>
          <cell r="CG30" t="str">
            <v>MSG</v>
          </cell>
          <cell r="CO30" t="str">
            <v>MSG</v>
          </cell>
          <cell r="CP30">
            <v>22013.817748155456</v>
          </cell>
          <cell r="CR30">
            <v>4518.1337869954477</v>
          </cell>
          <cell r="CT30">
            <v>26531.951535150904</v>
          </cell>
          <cell r="CV30">
            <v>252.70611669661508</v>
          </cell>
          <cell r="DJ30">
            <v>21348.497383924201</v>
          </cell>
          <cell r="DL30">
            <v>665.32036423125533</v>
          </cell>
        </row>
        <row r="31">
          <cell r="B31" t="str">
            <v>PED</v>
          </cell>
          <cell r="D31" t="str">
            <v>PEDIATRIC ACUTE</v>
          </cell>
          <cell r="F31" t="str">
            <v>D2</v>
          </cell>
          <cell r="H31">
            <v>0</v>
          </cell>
          <cell r="J31">
            <v>0</v>
          </cell>
          <cell r="L31">
            <v>0</v>
          </cell>
          <cell r="N31">
            <v>0</v>
          </cell>
          <cell r="O31" t="str">
            <v>PED</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PED</v>
          </cell>
          <cell r="CO31" t="str">
            <v>PED</v>
          </cell>
          <cell r="CP31">
            <v>0</v>
          </cell>
          <cell r="CR31">
            <v>0</v>
          </cell>
          <cell r="CT31">
            <v>0</v>
          </cell>
          <cell r="CV31">
            <v>0</v>
          </cell>
          <cell r="DJ31">
            <v>0</v>
          </cell>
          <cell r="DL31">
            <v>0</v>
          </cell>
        </row>
        <row r="32">
          <cell r="B32" t="str">
            <v>PSY</v>
          </cell>
          <cell r="D32" t="str">
            <v>PSYCHIATRIC ACUTE</v>
          </cell>
          <cell r="F32" t="str">
            <v>D3</v>
          </cell>
          <cell r="H32">
            <v>2232765.5063615073</v>
          </cell>
          <cell r="J32">
            <v>29576.18011402063</v>
          </cell>
          <cell r="L32">
            <v>2262341.6864755279</v>
          </cell>
          <cell r="N32">
            <v>24.889885797380387</v>
          </cell>
          <cell r="O32" t="str">
            <v>PSY</v>
          </cell>
          <cell r="P32">
            <v>2232.8000000000002</v>
          </cell>
          <cell r="R32">
            <v>29.6</v>
          </cell>
          <cell r="T32">
            <v>2262.4</v>
          </cell>
          <cell r="AD32">
            <v>2232.8000000000002</v>
          </cell>
          <cell r="AF32">
            <v>29.6</v>
          </cell>
          <cell r="AH32">
            <v>2262.4</v>
          </cell>
          <cell r="AJ32">
            <v>24.889885797380387</v>
          </cell>
          <cell r="AL32">
            <v>0</v>
          </cell>
          <cell r="AN32">
            <v>0</v>
          </cell>
          <cell r="AP32">
            <v>0</v>
          </cell>
          <cell r="AR32">
            <v>0</v>
          </cell>
          <cell r="AT32">
            <v>14.46196706153219</v>
          </cell>
          <cell r="AV32">
            <v>264.095568936181</v>
          </cell>
          <cell r="AX32">
            <v>278.55753599771316</v>
          </cell>
          <cell r="AZ32">
            <v>0.10895848431939992</v>
          </cell>
          <cell r="BB32">
            <v>2247.2619670615322</v>
          </cell>
          <cell r="BD32">
            <v>293.69556893618102</v>
          </cell>
          <cell r="BF32">
            <v>2540.9575359977134</v>
          </cell>
          <cell r="BH32">
            <v>24.998844281699785</v>
          </cell>
          <cell r="BJ32">
            <v>224.810732864198</v>
          </cell>
          <cell r="BN32">
            <v>224.810732864198</v>
          </cell>
          <cell r="BP32">
            <v>1.2629816453044833</v>
          </cell>
          <cell r="BR32">
            <v>2472.0726999257304</v>
          </cell>
          <cell r="BT32">
            <v>293.69556893618102</v>
          </cell>
          <cell r="BV32">
            <v>2765.7682688619116</v>
          </cell>
          <cell r="BX32">
            <v>26.261825927004267</v>
          </cell>
          <cell r="CB32">
            <v>28.220400000000001</v>
          </cell>
          <cell r="CD32">
            <v>28.220400000000001</v>
          </cell>
          <cell r="CG32" t="str">
            <v>PSY</v>
          </cell>
          <cell r="CO32" t="str">
            <v>PSY</v>
          </cell>
          <cell r="CP32">
            <v>2500.2930999257305</v>
          </cell>
          <cell r="CR32">
            <v>293.69556893618102</v>
          </cell>
          <cell r="CT32">
            <v>2793.9886688619117</v>
          </cell>
          <cell r="CV32">
            <v>26.261825927004267</v>
          </cell>
          <cell r="DJ32">
            <v>2274.1251938275682</v>
          </cell>
          <cell r="DL32">
            <v>226.16790609816195</v>
          </cell>
        </row>
        <row r="33">
          <cell r="B33" t="str">
            <v>OBS</v>
          </cell>
          <cell r="D33" t="str">
            <v>OBSTETRICS ACUTE</v>
          </cell>
          <cell r="F33" t="str">
            <v>D4</v>
          </cell>
          <cell r="H33">
            <v>1635076.4033039631</v>
          </cell>
          <cell r="J33">
            <v>23759.277004127798</v>
          </cell>
          <cell r="L33">
            <v>1658835.680308091</v>
          </cell>
          <cell r="N33">
            <v>17.442272041114173</v>
          </cell>
          <cell r="O33" t="str">
            <v>OBS</v>
          </cell>
          <cell r="P33">
            <v>1635.1</v>
          </cell>
          <cell r="R33">
            <v>23.8</v>
          </cell>
          <cell r="T33">
            <v>1658.8999999999999</v>
          </cell>
          <cell r="AD33">
            <v>1635.1</v>
          </cell>
          <cell r="AF33">
            <v>23.8</v>
          </cell>
          <cell r="AH33">
            <v>1658.8999999999999</v>
          </cell>
          <cell r="AJ33">
            <v>17.442272041114173</v>
          </cell>
          <cell r="AL33">
            <v>0</v>
          </cell>
          <cell r="AN33">
            <v>0</v>
          </cell>
          <cell r="AP33">
            <v>0</v>
          </cell>
          <cell r="AR33">
            <v>0</v>
          </cell>
          <cell r="AT33">
            <v>10.134621178672736</v>
          </cell>
          <cell r="AV33">
            <v>185.07223358664459</v>
          </cell>
          <cell r="AX33">
            <v>195.20685476531733</v>
          </cell>
          <cell r="AZ33">
            <v>7.6355654668631243E-2</v>
          </cell>
          <cell r="BB33">
            <v>1645.2346211786726</v>
          </cell>
          <cell r="BD33">
            <v>208.8722335866446</v>
          </cell>
          <cell r="BF33">
            <v>1854.1068547653172</v>
          </cell>
          <cell r="BH33">
            <v>17.518627695782804</v>
          </cell>
          <cell r="BJ33">
            <v>128.53136352794854</v>
          </cell>
          <cell r="BN33">
            <v>128.53136352794854</v>
          </cell>
          <cell r="BP33">
            <v>0.54152670540530246</v>
          </cell>
          <cell r="BR33">
            <v>1773.7659847066211</v>
          </cell>
          <cell r="BT33">
            <v>208.8722335866446</v>
          </cell>
          <cell r="BV33">
            <v>1982.6382182932657</v>
          </cell>
          <cell r="BX33">
            <v>18.060154401188107</v>
          </cell>
          <cell r="CB33">
            <v>19.407060000000001</v>
          </cell>
          <cell r="CD33">
            <v>19.407060000000001</v>
          </cell>
          <cell r="CG33" t="str">
            <v>OBS</v>
          </cell>
          <cell r="CO33" t="str">
            <v>OBS</v>
          </cell>
          <cell r="CP33">
            <v>1793.1730447066211</v>
          </cell>
          <cell r="CR33">
            <v>208.8722335866446</v>
          </cell>
          <cell r="CT33">
            <v>2002.0452782932657</v>
          </cell>
          <cell r="CV33">
            <v>18.060154401188107</v>
          </cell>
          <cell r="DJ33">
            <v>1664.0597680327521</v>
          </cell>
          <cell r="DL33">
            <v>129.11327667386891</v>
          </cell>
        </row>
        <row r="34">
          <cell r="B34" t="str">
            <v>DEF</v>
          </cell>
          <cell r="D34" t="str">
            <v>DEFINITIVE OBSERVATION</v>
          </cell>
          <cell r="F34" t="str">
            <v>D5</v>
          </cell>
          <cell r="H34">
            <v>0</v>
          </cell>
          <cell r="J34">
            <v>0</v>
          </cell>
          <cell r="L34">
            <v>0</v>
          </cell>
          <cell r="N34">
            <v>0</v>
          </cell>
          <cell r="O34" t="str">
            <v>DEF</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DEF</v>
          </cell>
          <cell r="CO34" t="str">
            <v>DEF</v>
          </cell>
          <cell r="CP34">
            <v>0</v>
          </cell>
          <cell r="CR34">
            <v>0</v>
          </cell>
          <cell r="CT34">
            <v>0</v>
          </cell>
          <cell r="CV34">
            <v>0</v>
          </cell>
          <cell r="DJ34">
            <v>0</v>
          </cell>
          <cell r="DL34">
            <v>0</v>
          </cell>
        </row>
        <row r="35">
          <cell r="B35" t="str">
            <v>MIS</v>
          </cell>
          <cell r="D35" t="str">
            <v>MED/SURG INTENSIVE CARE</v>
          </cell>
          <cell r="F35" t="str">
            <v>D6</v>
          </cell>
          <cell r="H35">
            <v>6604755.8806300201</v>
          </cell>
          <cell r="J35">
            <v>374941.986379351</v>
          </cell>
          <cell r="L35">
            <v>6979697.8670093715</v>
          </cell>
          <cell r="N35">
            <v>61.857510388275443</v>
          </cell>
          <cell r="O35" t="str">
            <v>MIS</v>
          </cell>
          <cell r="P35">
            <v>6604.8</v>
          </cell>
          <cell r="R35">
            <v>374.9</v>
          </cell>
          <cell r="T35">
            <v>6979.7</v>
          </cell>
          <cell r="AD35">
            <v>6604.8</v>
          </cell>
          <cell r="AF35">
            <v>374.9</v>
          </cell>
          <cell r="AH35">
            <v>6979.7</v>
          </cell>
          <cell r="AJ35">
            <v>61.857510388275443</v>
          </cell>
          <cell r="AL35">
            <v>0</v>
          </cell>
          <cell r="AN35">
            <v>0</v>
          </cell>
          <cell r="AP35">
            <v>0</v>
          </cell>
          <cell r="AR35">
            <v>0</v>
          </cell>
          <cell r="AT35">
            <v>35.94155815041055</v>
          </cell>
          <cell r="AV35">
            <v>656.34268200164638</v>
          </cell>
          <cell r="AX35">
            <v>692.2842401520569</v>
          </cell>
          <cell r="AZ35">
            <v>0.27078873043231838</v>
          </cell>
          <cell r="BB35">
            <v>6640.741558150411</v>
          </cell>
          <cell r="BD35">
            <v>1031.2426820016462</v>
          </cell>
          <cell r="BF35">
            <v>7671.9842401520573</v>
          </cell>
          <cell r="BH35">
            <v>62.128299118707758</v>
          </cell>
          <cell r="BJ35">
            <v>0</v>
          </cell>
          <cell r="BN35">
            <v>0</v>
          </cell>
          <cell r="BP35">
            <v>0</v>
          </cell>
          <cell r="BR35">
            <v>6640.741558150411</v>
          </cell>
          <cell r="BT35">
            <v>1031.2426820016462</v>
          </cell>
          <cell r="BV35">
            <v>7671.9842401520573</v>
          </cell>
          <cell r="BX35">
            <v>62.128299118707758</v>
          </cell>
          <cell r="CB35">
            <v>66.761740000000003</v>
          </cell>
          <cell r="CD35">
            <v>66.761740000000003</v>
          </cell>
          <cell r="CG35" t="str">
            <v>MIS</v>
          </cell>
          <cell r="CO35" t="str">
            <v>MIS</v>
          </cell>
          <cell r="CP35">
            <v>6707.503298150411</v>
          </cell>
          <cell r="CR35">
            <v>1031.2426820016462</v>
          </cell>
          <cell r="CT35">
            <v>7738.7459801520572</v>
          </cell>
          <cell r="CV35">
            <v>62.128299118707758</v>
          </cell>
          <cell r="DJ35">
            <v>6707.503298150411</v>
          </cell>
          <cell r="DL35">
            <v>0</v>
          </cell>
        </row>
        <row r="36">
          <cell r="B36" t="str">
            <v>CCU</v>
          </cell>
          <cell r="D36" t="str">
            <v>CORONARY CARE</v>
          </cell>
          <cell r="F36" t="str">
            <v>D7</v>
          </cell>
          <cell r="H36">
            <v>0</v>
          </cell>
          <cell r="J36">
            <v>0</v>
          </cell>
          <cell r="L36">
            <v>0</v>
          </cell>
          <cell r="N36">
            <v>0</v>
          </cell>
          <cell r="O36" t="str">
            <v>CCU</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CCU</v>
          </cell>
          <cell r="CO36" t="str">
            <v>CCU</v>
          </cell>
          <cell r="CP36">
            <v>0</v>
          </cell>
          <cell r="CR36">
            <v>0</v>
          </cell>
          <cell r="CT36">
            <v>0</v>
          </cell>
          <cell r="CV36">
            <v>0</v>
          </cell>
          <cell r="DJ36">
            <v>0</v>
          </cell>
          <cell r="DL36">
            <v>0</v>
          </cell>
        </row>
        <row r="37">
          <cell r="B37" t="str">
            <v>PIC</v>
          </cell>
          <cell r="D37" t="str">
            <v>PEDIATRIC INTENSIVE CARE</v>
          </cell>
          <cell r="F37" t="str">
            <v>D8</v>
          </cell>
          <cell r="H37">
            <v>0</v>
          </cell>
          <cell r="J37">
            <v>0</v>
          </cell>
          <cell r="L37">
            <v>0</v>
          </cell>
          <cell r="N37">
            <v>0</v>
          </cell>
          <cell r="O37" t="str">
            <v>PIC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PIC</v>
          </cell>
          <cell r="CO37" t="str">
            <v>PIC</v>
          </cell>
          <cell r="CP37">
            <v>0</v>
          </cell>
          <cell r="CR37">
            <v>0</v>
          </cell>
          <cell r="CT37">
            <v>0</v>
          </cell>
          <cell r="CV37">
            <v>0</v>
          </cell>
          <cell r="DJ37">
            <v>0</v>
          </cell>
          <cell r="DL37">
            <v>0</v>
          </cell>
        </row>
        <row r="38">
          <cell r="B38" t="str">
            <v>NEO</v>
          </cell>
          <cell r="D38" t="str">
            <v>NEONATAL INTENSIVE CARE</v>
          </cell>
          <cell r="F38" t="str">
            <v>D9</v>
          </cell>
          <cell r="H38">
            <v>3236550.14135399</v>
          </cell>
          <cell r="J38">
            <v>42146.126445004498</v>
          </cell>
          <cell r="L38">
            <v>3278696.2677989947</v>
          </cell>
          <cell r="N38">
            <v>30.997197011030998</v>
          </cell>
          <cell r="O38" t="str">
            <v>NEO</v>
          </cell>
          <cell r="P38">
            <v>3236.6</v>
          </cell>
          <cell r="R38">
            <v>42.1</v>
          </cell>
          <cell r="T38">
            <v>3278.7</v>
          </cell>
          <cell r="AD38">
            <v>3236.6</v>
          </cell>
          <cell r="AF38">
            <v>42.1</v>
          </cell>
          <cell r="AH38">
            <v>3278.7</v>
          </cell>
          <cell r="AJ38">
            <v>30.997197011030998</v>
          </cell>
          <cell r="AL38">
            <v>0</v>
          </cell>
          <cell r="AN38">
            <v>0</v>
          </cell>
          <cell r="AP38">
            <v>0</v>
          </cell>
          <cell r="AR38">
            <v>0</v>
          </cell>
          <cell r="AT38">
            <v>18.010546365003211</v>
          </cell>
          <cell r="AV38">
            <v>328.89754684678809</v>
          </cell>
          <cell r="AX38">
            <v>346.90809321179131</v>
          </cell>
          <cell r="AZ38">
            <v>0.13569397754437412</v>
          </cell>
          <cell r="BB38">
            <v>3254.6105463650033</v>
          </cell>
          <cell r="BD38">
            <v>370.99754684678811</v>
          </cell>
          <cell r="BF38">
            <v>3625.6080932117916</v>
          </cell>
          <cell r="BH38">
            <v>31.132890988575372</v>
          </cell>
          <cell r="BJ38">
            <v>44.982413067030862</v>
          </cell>
          <cell r="BN38">
            <v>44.982413067030862</v>
          </cell>
          <cell r="BP38">
            <v>0.18951933038563665</v>
          </cell>
          <cell r="BR38">
            <v>3299.5929594320341</v>
          </cell>
          <cell r="BT38">
            <v>370.99754684678811</v>
          </cell>
          <cell r="BV38">
            <v>3670.5905062788224</v>
          </cell>
          <cell r="BX38">
            <v>31.322410318961008</v>
          </cell>
          <cell r="CB38">
            <v>33.658389999999997</v>
          </cell>
          <cell r="CD38">
            <v>33.658389999999997</v>
          </cell>
          <cell r="CG38" t="str">
            <v>NEO</v>
          </cell>
          <cell r="CO38" t="str">
            <v>NEO</v>
          </cell>
          <cell r="CP38">
            <v>3333.2513494320342</v>
          </cell>
          <cell r="CR38">
            <v>370.99754684678811</v>
          </cell>
          <cell r="CT38">
            <v>3704.2488962788225</v>
          </cell>
          <cell r="CV38">
            <v>31.322410318961008</v>
          </cell>
          <cell r="DJ38">
            <v>3288.0652829593523</v>
          </cell>
          <cell r="DL38">
            <v>45.186066472681993</v>
          </cell>
        </row>
        <row r="39">
          <cell r="B39" t="str">
            <v>BUR</v>
          </cell>
          <cell r="D39" t="str">
            <v>BURN CARE</v>
          </cell>
          <cell r="F39" t="str">
            <v>D10</v>
          </cell>
          <cell r="H39">
            <v>0</v>
          </cell>
          <cell r="J39">
            <v>0</v>
          </cell>
          <cell r="L39">
            <v>0</v>
          </cell>
          <cell r="N39">
            <v>0</v>
          </cell>
          <cell r="O39" t="str">
            <v>BUR</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BUR</v>
          </cell>
          <cell r="CO39" t="str">
            <v>BUR</v>
          </cell>
          <cell r="CP39">
            <v>0</v>
          </cell>
          <cell r="CR39">
            <v>0</v>
          </cell>
          <cell r="CT39">
            <v>0</v>
          </cell>
          <cell r="CV39">
            <v>0</v>
          </cell>
          <cell r="DJ39">
            <v>0</v>
          </cell>
          <cell r="DL39">
            <v>0</v>
          </cell>
        </row>
        <row r="40">
          <cell r="B40" t="str">
            <v>PSI</v>
          </cell>
          <cell r="D40" t="str">
            <v>PSYCHIATRIC - ICU</v>
          </cell>
          <cell r="F40" t="str">
            <v>D11</v>
          </cell>
          <cell r="H40">
            <v>0</v>
          </cell>
          <cell r="J40">
            <v>0</v>
          </cell>
          <cell r="L40">
            <v>0</v>
          </cell>
          <cell r="N40">
            <v>0</v>
          </cell>
          <cell r="O40" t="str">
            <v>PSI</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PSI</v>
          </cell>
          <cell r="CO40" t="str">
            <v>PSI</v>
          </cell>
          <cell r="CP40">
            <v>0</v>
          </cell>
          <cell r="CR40">
            <v>0</v>
          </cell>
          <cell r="CT40">
            <v>0</v>
          </cell>
          <cell r="CV40">
            <v>0</v>
          </cell>
          <cell r="DJ40">
            <v>0</v>
          </cell>
          <cell r="DL40">
            <v>0</v>
          </cell>
        </row>
        <row r="41">
          <cell r="B41" t="str">
            <v>TRM</v>
          </cell>
          <cell r="D41" t="str">
            <v>SHOCK TRAUMA</v>
          </cell>
          <cell r="F41" t="str">
            <v>D12</v>
          </cell>
          <cell r="H41">
            <v>0</v>
          </cell>
          <cell r="J41">
            <v>0</v>
          </cell>
          <cell r="L41">
            <v>0</v>
          </cell>
          <cell r="N41">
            <v>0</v>
          </cell>
          <cell r="O41" t="str">
            <v>TRM</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TRM</v>
          </cell>
          <cell r="CO41" t="str">
            <v>TRM</v>
          </cell>
          <cell r="CP41">
            <v>0</v>
          </cell>
          <cell r="CR41">
            <v>0</v>
          </cell>
          <cell r="CT41">
            <v>0</v>
          </cell>
          <cell r="CV41">
            <v>0</v>
          </cell>
          <cell r="DJ41">
            <v>0</v>
          </cell>
          <cell r="DL41">
            <v>0</v>
          </cell>
        </row>
        <row r="42">
          <cell r="B42" t="str">
            <v>ONC</v>
          </cell>
          <cell r="D42" t="str">
            <v>ONCOLOGY</v>
          </cell>
          <cell r="F42" t="str">
            <v>D13</v>
          </cell>
          <cell r="H42">
            <v>0</v>
          </cell>
          <cell r="J42">
            <v>0</v>
          </cell>
          <cell r="L42">
            <v>0</v>
          </cell>
          <cell r="N42">
            <v>0</v>
          </cell>
          <cell r="O42" t="str">
            <v>ONC</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ONC</v>
          </cell>
          <cell r="CO42" t="str">
            <v>ONC</v>
          </cell>
          <cell r="CP42">
            <v>0</v>
          </cell>
          <cell r="CR42">
            <v>0</v>
          </cell>
          <cell r="CT42">
            <v>0</v>
          </cell>
          <cell r="CV42">
            <v>0</v>
          </cell>
          <cell r="DJ42">
            <v>0</v>
          </cell>
          <cell r="DL42">
            <v>0</v>
          </cell>
        </row>
        <row r="43">
          <cell r="B43" t="str">
            <v>NUR</v>
          </cell>
          <cell r="D43" t="str">
            <v>NEWBORN NURSERY</v>
          </cell>
          <cell r="F43" t="str">
            <v>D14</v>
          </cell>
          <cell r="H43">
            <v>1298395.8599503436</v>
          </cell>
          <cell r="J43">
            <v>14495.935667331438</v>
          </cell>
          <cell r="L43">
            <v>1312891.7956176749</v>
          </cell>
          <cell r="N43">
            <v>13.03726840642147</v>
          </cell>
          <cell r="O43" t="str">
            <v>NUR</v>
          </cell>
          <cell r="P43">
            <v>1298.4000000000001</v>
          </cell>
          <cell r="R43">
            <v>14.5</v>
          </cell>
          <cell r="T43">
            <v>1312.9</v>
          </cell>
          <cell r="AD43">
            <v>1298.4000000000001</v>
          </cell>
          <cell r="AF43">
            <v>14.5</v>
          </cell>
          <cell r="AH43">
            <v>1312.9</v>
          </cell>
          <cell r="AJ43">
            <v>13.03726840642147</v>
          </cell>
          <cell r="AL43">
            <v>0</v>
          </cell>
          <cell r="AN43">
            <v>0</v>
          </cell>
          <cell r="AP43">
            <v>0</v>
          </cell>
          <cell r="AR43">
            <v>0</v>
          </cell>
          <cell r="AT43">
            <v>7.5751471019551859</v>
          </cell>
          <cell r="AV43">
            <v>138.33268843402865</v>
          </cell>
          <cell r="AX43">
            <v>145.90783553598385</v>
          </cell>
          <cell r="AZ43">
            <v>5.7072218683236739E-2</v>
          </cell>
          <cell r="BB43">
            <v>1305.9751471019554</v>
          </cell>
          <cell r="BD43">
            <v>152.83268843402865</v>
          </cell>
          <cell r="BF43">
            <v>1458.8078355359839</v>
          </cell>
          <cell r="BH43">
            <v>13.094340625104707</v>
          </cell>
          <cell r="BJ43">
            <v>0</v>
          </cell>
          <cell r="BN43">
            <v>0</v>
          </cell>
          <cell r="BP43">
            <v>0</v>
          </cell>
          <cell r="BR43">
            <v>1305.9751471019554</v>
          </cell>
          <cell r="BT43">
            <v>152.83268843402865</v>
          </cell>
          <cell r="BV43">
            <v>1458.8078355359839</v>
          </cell>
          <cell r="BX43">
            <v>13.094340625104707</v>
          </cell>
          <cell r="CB43">
            <v>14.0709</v>
          </cell>
          <cell r="CD43">
            <v>14.0709</v>
          </cell>
          <cell r="CG43" t="str">
            <v>NUR</v>
          </cell>
          <cell r="CO43" t="str">
            <v>NUR</v>
          </cell>
          <cell r="CP43">
            <v>1320.0460471019553</v>
          </cell>
          <cell r="CR43">
            <v>152.83268843402865</v>
          </cell>
          <cell r="CT43">
            <v>1472.8787355359839</v>
          </cell>
          <cell r="CV43">
            <v>13.094340625104707</v>
          </cell>
          <cell r="DJ43">
            <v>1320.0460471019553</v>
          </cell>
          <cell r="DL43">
            <v>0</v>
          </cell>
        </row>
        <row r="44">
          <cell r="B44" t="str">
            <v>PRE</v>
          </cell>
          <cell r="D44" t="str">
            <v>PREMATURE NURSERY</v>
          </cell>
          <cell r="F44" t="str">
            <v>D15</v>
          </cell>
          <cell r="H44">
            <v>0</v>
          </cell>
          <cell r="J44">
            <v>0</v>
          </cell>
          <cell r="L44">
            <v>0</v>
          </cell>
          <cell r="N44">
            <v>0</v>
          </cell>
          <cell r="O44" t="str">
            <v>PRE</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PRE</v>
          </cell>
          <cell r="CO44" t="str">
            <v>PRE</v>
          </cell>
          <cell r="CP44">
            <v>0</v>
          </cell>
          <cell r="CR44">
            <v>0</v>
          </cell>
          <cell r="CT44">
            <v>0</v>
          </cell>
          <cell r="CV44">
            <v>0</v>
          </cell>
          <cell r="DJ44">
            <v>0</v>
          </cell>
          <cell r="DL44">
            <v>0</v>
          </cell>
        </row>
        <row r="45">
          <cell r="B45" t="str">
            <v>ECF</v>
          </cell>
          <cell r="D45" t="str">
            <v>SKILLED NURSING CARE</v>
          </cell>
          <cell r="F45" t="str">
            <v>D16</v>
          </cell>
          <cell r="H45">
            <v>0</v>
          </cell>
          <cell r="J45">
            <v>0</v>
          </cell>
          <cell r="L45">
            <v>0</v>
          </cell>
          <cell r="N45">
            <v>0</v>
          </cell>
          <cell r="O45" t="str">
            <v>ECF</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R45">
            <v>0</v>
          </cell>
          <cell r="BT45">
            <v>0</v>
          </cell>
          <cell r="BV45">
            <v>0</v>
          </cell>
          <cell r="BX45">
            <v>0</v>
          </cell>
          <cell r="CG45" t="str">
            <v>ECF</v>
          </cell>
          <cell r="CO45" t="str">
            <v>ECF</v>
          </cell>
          <cell r="CP45">
            <v>0</v>
          </cell>
          <cell r="CR45">
            <v>0</v>
          </cell>
          <cell r="CT45">
            <v>0</v>
          </cell>
          <cell r="CV45">
            <v>0</v>
          </cell>
          <cell r="DJ45">
            <v>0</v>
          </cell>
          <cell r="DL45">
            <v>0</v>
          </cell>
        </row>
        <row r="46">
          <cell r="B46" t="str">
            <v>CHR</v>
          </cell>
          <cell r="D46" t="str">
            <v>CHRONIC CARE</v>
          </cell>
          <cell r="F46" t="str">
            <v>D17</v>
          </cell>
          <cell r="H46">
            <v>0</v>
          </cell>
          <cell r="J46">
            <v>0</v>
          </cell>
          <cell r="L46">
            <v>0</v>
          </cell>
          <cell r="N46">
            <v>0</v>
          </cell>
          <cell r="O46" t="str">
            <v>CHR</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CHR</v>
          </cell>
          <cell r="CO46" t="str">
            <v>CHR</v>
          </cell>
          <cell r="CP46">
            <v>0</v>
          </cell>
          <cell r="CR46">
            <v>0</v>
          </cell>
          <cell r="CT46">
            <v>0</v>
          </cell>
          <cell r="CV46">
            <v>0</v>
          </cell>
          <cell r="DJ46">
            <v>0</v>
          </cell>
          <cell r="DL46">
            <v>0</v>
          </cell>
        </row>
        <row r="47">
          <cell r="B47" t="str">
            <v>EMG</v>
          </cell>
          <cell r="D47" t="str">
            <v>EMERGENCY SERVICES</v>
          </cell>
          <cell r="F47" t="str">
            <v>D18</v>
          </cell>
          <cell r="H47">
            <v>6539782.7825975781</v>
          </cell>
          <cell r="J47">
            <v>350368.63648702687</v>
          </cell>
          <cell r="L47">
            <v>6890151.4190846048</v>
          </cell>
          <cell r="N47">
            <v>70.112212697118366</v>
          </cell>
          <cell r="O47" t="str">
            <v>EMG</v>
          </cell>
          <cell r="P47">
            <v>6539.8</v>
          </cell>
          <cell r="R47">
            <v>350.4</v>
          </cell>
          <cell r="T47">
            <v>6890.2</v>
          </cell>
          <cell r="AD47">
            <v>6539.8</v>
          </cell>
          <cell r="AF47">
            <v>350.4</v>
          </cell>
          <cell r="AH47">
            <v>6890.2</v>
          </cell>
          <cell r="AJ47">
            <v>70.112212697118366</v>
          </cell>
          <cell r="AL47">
            <v>0</v>
          </cell>
          <cell r="AN47">
            <v>0</v>
          </cell>
          <cell r="AP47">
            <v>0</v>
          </cell>
          <cell r="AR47">
            <v>0</v>
          </cell>
          <cell r="AT47">
            <v>40.737853073780769</v>
          </cell>
          <cell r="AV47">
            <v>743.92967699228325</v>
          </cell>
          <cell r="AX47">
            <v>784.66753006606405</v>
          </cell>
          <cell r="AZ47">
            <v>0.30692468780075433</v>
          </cell>
          <cell r="BB47">
            <v>6580.5378530737808</v>
          </cell>
          <cell r="BD47">
            <v>1094.3296769922831</v>
          </cell>
          <cell r="BF47">
            <v>7674.8675300660634</v>
          </cell>
          <cell r="BH47">
            <v>70.419137384919125</v>
          </cell>
          <cell r="BJ47">
            <v>1437.9977249329918</v>
          </cell>
          <cell r="BN47">
            <v>1437.9977249329918</v>
          </cell>
          <cell r="BP47">
            <v>6.1367525418436584</v>
          </cell>
          <cell r="BR47">
            <v>8018.535578006773</v>
          </cell>
          <cell r="BT47">
            <v>1094.3296769922831</v>
          </cell>
          <cell r="BV47">
            <v>9112.8652549990566</v>
          </cell>
          <cell r="BX47">
            <v>76.555889926762788</v>
          </cell>
          <cell r="CB47">
            <v>82.265320000000003</v>
          </cell>
          <cell r="CD47">
            <v>82.265320000000003</v>
          </cell>
          <cell r="CG47" t="str">
            <v>EMG</v>
          </cell>
          <cell r="CO47" t="str">
            <v>EMG</v>
          </cell>
          <cell r="CP47">
            <v>8100.8008980067734</v>
          </cell>
          <cell r="CR47">
            <v>1094.3296769922831</v>
          </cell>
          <cell r="CT47">
            <v>9195.130574999057</v>
          </cell>
          <cell r="CV47">
            <v>76.555889926762788</v>
          </cell>
          <cell r="DJ47">
            <v>6656.2087502005243</v>
          </cell>
          <cell r="DL47">
            <v>1444.5921478062487</v>
          </cell>
        </row>
        <row r="48">
          <cell r="B48" t="str">
            <v>CL</v>
          </cell>
          <cell r="D48" t="str">
            <v>CLINIC SERVICES</v>
          </cell>
          <cell r="F48" t="str">
            <v>D19</v>
          </cell>
          <cell r="H48">
            <v>4224439.4067137865</v>
          </cell>
          <cell r="J48">
            <v>433182.56899145694</v>
          </cell>
          <cell r="L48">
            <v>4657621.9757052436</v>
          </cell>
          <cell r="N48">
            <v>42.494115112846451</v>
          </cell>
          <cell r="O48" t="str">
            <v>CL</v>
          </cell>
          <cell r="P48">
            <v>4224.3999999999996</v>
          </cell>
          <cell r="R48">
            <v>433.2</v>
          </cell>
          <cell r="T48">
            <v>4657.5999999999995</v>
          </cell>
          <cell r="AD48">
            <v>4224.3999999999996</v>
          </cell>
          <cell r="AF48">
            <v>433.2</v>
          </cell>
          <cell r="AH48">
            <v>4657.5999999999995</v>
          </cell>
          <cell r="AJ48">
            <v>42.494115112846451</v>
          </cell>
          <cell r="AL48">
            <v>0</v>
          </cell>
          <cell r="AN48">
            <v>0</v>
          </cell>
          <cell r="AP48">
            <v>0</v>
          </cell>
          <cell r="AR48">
            <v>0</v>
          </cell>
          <cell r="AT48">
            <v>24.690691555347463</v>
          </cell>
          <cell r="AV48">
            <v>450.88625952425622</v>
          </cell>
          <cell r="AX48">
            <v>475.5769510796037</v>
          </cell>
          <cell r="AZ48">
            <v>0.18602312653749356</v>
          </cell>
          <cell r="BB48">
            <v>4249.0906915553469</v>
          </cell>
          <cell r="BD48">
            <v>884.08625952425621</v>
          </cell>
          <cell r="BF48">
            <v>5133.176951079603</v>
          </cell>
          <cell r="BH48">
            <v>42.680138239383943</v>
          </cell>
          <cell r="BJ48">
            <v>231.22183139652074</v>
          </cell>
          <cell r="BN48">
            <v>231.22183139652074</v>
          </cell>
          <cell r="BP48">
            <v>1.0677526270908371</v>
          </cell>
          <cell r="BR48">
            <v>4480.3125229518673</v>
          </cell>
          <cell r="BT48">
            <v>884.08625952425621</v>
          </cell>
          <cell r="BV48">
            <v>5364.3987824761234</v>
          </cell>
          <cell r="BX48">
            <v>43.747890866474783</v>
          </cell>
          <cell r="CB48">
            <v>47.010550000000002</v>
          </cell>
          <cell r="CD48">
            <v>47.010550000000002</v>
          </cell>
          <cell r="CG48" t="str">
            <v>CL</v>
          </cell>
          <cell r="CO48" t="str">
            <v>CL</v>
          </cell>
          <cell r="CP48">
            <v>4527.3230729518673</v>
          </cell>
          <cell r="CR48">
            <v>884.08625952425621</v>
          </cell>
          <cell r="CT48">
            <v>5411.4093324761234</v>
          </cell>
          <cell r="CV48">
            <v>43.747890866474783</v>
          </cell>
          <cell r="DJ48">
            <v>4294.9538573667769</v>
          </cell>
          <cell r="DL48">
            <v>232.36921558509087</v>
          </cell>
        </row>
        <row r="49">
          <cell r="B49" t="str">
            <v>PDC</v>
          </cell>
          <cell r="D49" t="str">
            <v>PSYCH DAY &amp; NIGHT</v>
          </cell>
          <cell r="F49" t="str">
            <v>D20</v>
          </cell>
          <cell r="H49">
            <v>475585.40277307318</v>
          </cell>
          <cell r="J49">
            <v>1623.4298114966482</v>
          </cell>
          <cell r="L49">
            <v>477208.83258456981</v>
          </cell>
          <cell r="N49">
            <v>4.0380179384947077</v>
          </cell>
          <cell r="O49" t="str">
            <v>PDC</v>
          </cell>
          <cell r="P49">
            <v>475.6</v>
          </cell>
          <cell r="R49">
            <v>1.6</v>
          </cell>
          <cell r="T49">
            <v>477.20000000000005</v>
          </cell>
          <cell r="AD49">
            <v>475.6</v>
          </cell>
          <cell r="AF49">
            <v>1.6</v>
          </cell>
          <cell r="AH49">
            <v>477.20000000000005</v>
          </cell>
          <cell r="AJ49">
            <v>4.0380179384947077</v>
          </cell>
          <cell r="AL49">
            <v>0</v>
          </cell>
          <cell r="AN49">
            <v>0</v>
          </cell>
          <cell r="AP49">
            <v>0</v>
          </cell>
          <cell r="AR49">
            <v>0</v>
          </cell>
          <cell r="AT49">
            <v>2.3462414771920259</v>
          </cell>
          <cell r="AV49">
            <v>42.845622254864004</v>
          </cell>
          <cell r="AX49">
            <v>45.191863732056028</v>
          </cell>
          <cell r="AZ49">
            <v>1.7676911730918343E-2</v>
          </cell>
          <cell r="BB49">
            <v>477.94624147719207</v>
          </cell>
          <cell r="BD49">
            <v>44.445622254864006</v>
          </cell>
          <cell r="BF49">
            <v>522.39186373205609</v>
          </cell>
          <cell r="BH49">
            <v>4.0556948502256258</v>
          </cell>
          <cell r="BJ49">
            <v>0</v>
          </cell>
          <cell r="BN49">
            <v>0</v>
          </cell>
          <cell r="BP49">
            <v>0</v>
          </cell>
          <cell r="BR49">
            <v>477.94624147719207</v>
          </cell>
          <cell r="BT49">
            <v>44.445622254864006</v>
          </cell>
          <cell r="BV49">
            <v>522.39186373205609</v>
          </cell>
          <cell r="BX49">
            <v>4.0556948502256258</v>
          </cell>
          <cell r="CB49">
            <v>4.3581599999999998</v>
          </cell>
          <cell r="CD49">
            <v>4.3581599999999998</v>
          </cell>
          <cell r="CG49" t="str">
            <v>PDC</v>
          </cell>
          <cell r="CO49" t="str">
            <v>PDC</v>
          </cell>
          <cell r="CP49">
            <v>482.30440147719207</v>
          </cell>
          <cell r="CR49">
            <v>44.445622254864006</v>
          </cell>
          <cell r="CT49">
            <v>526.75002373205609</v>
          </cell>
          <cell r="CV49">
            <v>4.0556948502256258</v>
          </cell>
          <cell r="DJ49">
            <v>482.30440147719207</v>
          </cell>
          <cell r="DL49">
            <v>0</v>
          </cell>
        </row>
        <row r="50">
          <cell r="B50" t="str">
            <v>AMS</v>
          </cell>
          <cell r="D50" t="str">
            <v>AMBULATORY SURGERY (PBP)</v>
          </cell>
          <cell r="F50" t="str">
            <v>D21</v>
          </cell>
          <cell r="H50">
            <v>0</v>
          </cell>
          <cell r="L50">
            <v>0</v>
          </cell>
          <cell r="N50">
            <v>0</v>
          </cell>
          <cell r="O50" t="str">
            <v>AMS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AMS</v>
          </cell>
          <cell r="CO50" t="str">
            <v>FSC</v>
          </cell>
          <cell r="CP50">
            <v>0</v>
          </cell>
          <cell r="CR50">
            <v>0</v>
          </cell>
          <cell r="CT50">
            <v>0</v>
          </cell>
          <cell r="CV50">
            <v>0</v>
          </cell>
          <cell r="DJ50">
            <v>0</v>
          </cell>
          <cell r="DL50">
            <v>0</v>
          </cell>
        </row>
        <row r="51">
          <cell r="B51" t="str">
            <v>SDS</v>
          </cell>
          <cell r="D51" t="str">
            <v>SAME DAY SURGERY</v>
          </cell>
          <cell r="F51" t="str">
            <v>D22</v>
          </cell>
          <cell r="H51">
            <v>1179842.8982121907</v>
          </cell>
          <cell r="J51">
            <v>971146.4227900788</v>
          </cell>
          <cell r="L51">
            <v>2150989.3210022696</v>
          </cell>
          <cell r="N51">
            <v>11.800157733703358</v>
          </cell>
          <cell r="O51" t="str">
            <v>SDS</v>
          </cell>
          <cell r="P51">
            <v>1179.8</v>
          </cell>
          <cell r="R51">
            <v>971.1</v>
          </cell>
          <cell r="T51">
            <v>2150.9</v>
          </cell>
          <cell r="AD51">
            <v>1179.8</v>
          </cell>
          <cell r="AF51">
            <v>971.1</v>
          </cell>
          <cell r="AH51">
            <v>2150.9</v>
          </cell>
          <cell r="AJ51">
            <v>11.800157733703358</v>
          </cell>
          <cell r="AL51">
            <v>0</v>
          </cell>
          <cell r="AN51">
            <v>0</v>
          </cell>
          <cell r="AP51">
            <v>0</v>
          </cell>
          <cell r="AR51">
            <v>0</v>
          </cell>
          <cell r="AT51">
            <v>6.856338910308029</v>
          </cell>
          <cell r="AV51">
            <v>125.20625428289658</v>
          </cell>
          <cell r="AX51">
            <v>132.06259319320461</v>
          </cell>
          <cell r="AZ51">
            <v>5.1656617144040226E-2</v>
          </cell>
          <cell r="BB51">
            <v>1186.656338910308</v>
          </cell>
          <cell r="BD51">
            <v>1096.3062542828966</v>
          </cell>
          <cell r="BF51">
            <v>2282.9625931932046</v>
          </cell>
          <cell r="BH51">
            <v>11.851814350847398</v>
          </cell>
          <cell r="BJ51">
            <v>0</v>
          </cell>
          <cell r="BN51">
            <v>0</v>
          </cell>
          <cell r="BP51">
            <v>0</v>
          </cell>
          <cell r="BR51">
            <v>1186.656338910308</v>
          </cell>
          <cell r="BT51">
            <v>1096.3062542828966</v>
          </cell>
          <cell r="BV51">
            <v>2282.9625931932046</v>
          </cell>
          <cell r="BX51">
            <v>11.851814350847398</v>
          </cell>
          <cell r="CB51">
            <v>12.735709999999999</v>
          </cell>
          <cell r="CD51">
            <v>12.735709999999999</v>
          </cell>
          <cell r="CG51" t="str">
            <v>SDS</v>
          </cell>
          <cell r="CO51" t="str">
            <v>SDS</v>
          </cell>
          <cell r="CP51">
            <v>1199.3920489103079</v>
          </cell>
          <cell r="CR51">
            <v>1096.3062542828966</v>
          </cell>
          <cell r="CT51">
            <v>2295.6983031932045</v>
          </cell>
          <cell r="CV51">
            <v>11.851814350847398</v>
          </cell>
          <cell r="DJ51">
            <v>1199.3920489103079</v>
          </cell>
          <cell r="DL51">
            <v>0</v>
          </cell>
        </row>
        <row r="52">
          <cell r="B52" t="str">
            <v>DEL</v>
          </cell>
          <cell r="D52" t="str">
            <v>LABOR &amp; DELIVERY</v>
          </cell>
          <cell r="F52" t="str">
            <v>D23</v>
          </cell>
          <cell r="H52">
            <v>3896951.8384159165</v>
          </cell>
          <cell r="J52">
            <v>163202.16096231854</v>
          </cell>
          <cell r="L52">
            <v>4060153.9993782351</v>
          </cell>
          <cell r="N52">
            <v>35.679111747108578</v>
          </cell>
          <cell r="O52" t="str">
            <v>DEL</v>
          </cell>
          <cell r="P52">
            <v>3897</v>
          </cell>
          <cell r="R52">
            <v>163.19999999999999</v>
          </cell>
          <cell r="T52">
            <v>4060.2</v>
          </cell>
          <cell r="AD52">
            <v>3897</v>
          </cell>
          <cell r="AF52">
            <v>163.19999999999999</v>
          </cell>
          <cell r="AH52">
            <v>4060.2</v>
          </cell>
          <cell r="AJ52">
            <v>35.679111747108578</v>
          </cell>
          <cell r="AL52">
            <v>0</v>
          </cell>
          <cell r="AN52">
            <v>0</v>
          </cell>
          <cell r="AP52">
            <v>0</v>
          </cell>
          <cell r="AR52">
            <v>0</v>
          </cell>
          <cell r="AT52">
            <v>20.730916287519385</v>
          </cell>
          <cell r="AV52">
            <v>378.57527321326398</v>
          </cell>
          <cell r="AX52">
            <v>399.30618950078338</v>
          </cell>
          <cell r="AZ52">
            <v>0.15618962535523581</v>
          </cell>
          <cell r="BB52">
            <v>3917.7309162875194</v>
          </cell>
          <cell r="BD52">
            <v>541.77527321326397</v>
          </cell>
          <cell r="BF52">
            <v>4459.5061895007839</v>
          </cell>
          <cell r="BH52">
            <v>35.835301372463817</v>
          </cell>
          <cell r="BJ52">
            <v>0</v>
          </cell>
          <cell r="BN52">
            <v>0</v>
          </cell>
          <cell r="BP52">
            <v>0</v>
          </cell>
          <cell r="BR52">
            <v>3917.7309162875194</v>
          </cell>
          <cell r="BT52">
            <v>541.77527321326397</v>
          </cell>
          <cell r="BV52">
            <v>4459.5061895007839</v>
          </cell>
          <cell r="BX52">
            <v>35.835301372463817</v>
          </cell>
          <cell r="CB52">
            <v>38.507849999999998</v>
          </cell>
          <cell r="CD52">
            <v>38.507849999999998</v>
          </cell>
          <cell r="CG52" t="str">
            <v>DEL</v>
          </cell>
          <cell r="CO52" t="str">
            <v>DEL</v>
          </cell>
          <cell r="CP52">
            <v>3956.2387662875194</v>
          </cell>
          <cell r="CR52">
            <v>541.77527321326397</v>
          </cell>
          <cell r="CT52">
            <v>4498.0140395007838</v>
          </cell>
          <cell r="CV52">
            <v>35.835301372463817</v>
          </cell>
          <cell r="DJ52">
            <v>3956.2387662875194</v>
          </cell>
          <cell r="DL52">
            <v>0</v>
          </cell>
        </row>
        <row r="53">
          <cell r="B53" t="str">
            <v>OR</v>
          </cell>
          <cell r="D53" t="str">
            <v>OPERATING ROOM</v>
          </cell>
          <cell r="F53" t="str">
            <v>D24</v>
          </cell>
          <cell r="H53">
            <v>12188690.118795445</v>
          </cell>
          <cell r="J53">
            <v>1084395.921549208</v>
          </cell>
          <cell r="L53">
            <v>13273086.040344654</v>
          </cell>
          <cell r="N53">
            <v>113.10909828406339</v>
          </cell>
          <cell r="O53" t="str">
            <v>OR</v>
          </cell>
          <cell r="P53">
            <v>12188.7</v>
          </cell>
          <cell r="R53">
            <v>1084.4000000000001</v>
          </cell>
          <cell r="T53">
            <v>13273.1</v>
          </cell>
          <cell r="AD53">
            <v>12188.7</v>
          </cell>
          <cell r="AF53">
            <v>1084.4000000000001</v>
          </cell>
          <cell r="AH53">
            <v>13273.1</v>
          </cell>
          <cell r="AJ53">
            <v>113.10909828406339</v>
          </cell>
          <cell r="AL53">
            <v>0</v>
          </cell>
          <cell r="AN53">
            <v>0</v>
          </cell>
          <cell r="AP53">
            <v>0</v>
          </cell>
          <cell r="AR53">
            <v>0</v>
          </cell>
          <cell r="AT53">
            <v>65.720673331329422</v>
          </cell>
          <cell r="AV53">
            <v>1200.1506116324595</v>
          </cell>
          <cell r="AX53">
            <v>1265.8712849637889</v>
          </cell>
          <cell r="AZ53">
            <v>0.49514875287465898</v>
          </cell>
          <cell r="BB53">
            <v>12254.420673331329</v>
          </cell>
          <cell r="BD53">
            <v>2284.5506116324595</v>
          </cell>
          <cell r="BF53">
            <v>14538.971284963789</v>
          </cell>
          <cell r="BH53">
            <v>113.60424703693805</v>
          </cell>
          <cell r="BJ53">
            <v>729.41424355090919</v>
          </cell>
          <cell r="BN53">
            <v>729.41424355090919</v>
          </cell>
          <cell r="BP53">
            <v>2.4486179836628605</v>
          </cell>
          <cell r="BR53">
            <v>12983.834916882239</v>
          </cell>
          <cell r="BT53">
            <v>2284.5506116324595</v>
          </cell>
          <cell r="BV53">
            <v>15268.385528514698</v>
          </cell>
          <cell r="BX53">
            <v>116.0528650206009</v>
          </cell>
          <cell r="CB53">
            <v>124.70793</v>
          </cell>
          <cell r="CD53">
            <v>124.70793</v>
          </cell>
          <cell r="CG53" t="str">
            <v>OR</v>
          </cell>
          <cell r="CO53" t="str">
            <v>OR</v>
          </cell>
          <cell r="CP53">
            <v>13108.542846882239</v>
          </cell>
          <cell r="CR53">
            <v>2284.5506116324595</v>
          </cell>
          <cell r="CT53">
            <v>15393.093458514699</v>
          </cell>
          <cell r="CV53">
            <v>116.0528650206009</v>
          </cell>
          <cell r="DJ53">
            <v>12376.497370745652</v>
          </cell>
          <cell r="DL53">
            <v>732.0454761365861</v>
          </cell>
        </row>
        <row r="54">
          <cell r="B54" t="str">
            <v>ORC</v>
          </cell>
          <cell r="D54" t="str">
            <v>OPERATING ROOM CLINIC</v>
          </cell>
          <cell r="F54" t="str">
            <v>D24a</v>
          </cell>
          <cell r="H54">
            <v>5628.1214925613449</v>
          </cell>
          <cell r="J54">
            <v>1166.121791641599</v>
          </cell>
          <cell r="L54">
            <v>6794.2432842029439</v>
          </cell>
          <cell r="N54">
            <v>5.8849474125397837E-2</v>
          </cell>
          <cell r="O54" t="str">
            <v>ORC</v>
          </cell>
          <cell r="P54">
            <v>5.6</v>
          </cell>
          <cell r="R54">
            <v>1.2</v>
          </cell>
          <cell r="T54">
            <v>6.8</v>
          </cell>
          <cell r="AD54">
            <v>5.6</v>
          </cell>
          <cell r="AF54">
            <v>1.2</v>
          </cell>
          <cell r="AH54">
            <v>6.8</v>
          </cell>
          <cell r="AJ54">
            <v>5.8849474125397837E-2</v>
          </cell>
          <cell r="AL54">
            <v>0</v>
          </cell>
          <cell r="AN54">
            <v>0</v>
          </cell>
          <cell r="AP54">
            <v>0</v>
          </cell>
          <cell r="AR54">
            <v>0</v>
          </cell>
          <cell r="AT54">
            <v>3.419377506664048E-2</v>
          </cell>
          <cell r="AV54">
            <v>0.6244257397266868</v>
          </cell>
          <cell r="AX54">
            <v>0.65861951479332725</v>
          </cell>
          <cell r="AZ54">
            <v>2.5762068801344029E-4</v>
          </cell>
          <cell r="BB54">
            <v>5.63419377506664</v>
          </cell>
          <cell r="BD54">
            <v>1.8244257397266868</v>
          </cell>
          <cell r="BF54">
            <v>7.4586195147933267</v>
          </cell>
          <cell r="BH54">
            <v>5.9107094813411275E-2</v>
          </cell>
          <cell r="BJ54">
            <v>0</v>
          </cell>
          <cell r="BN54">
            <v>0</v>
          </cell>
          <cell r="BP54">
            <v>0</v>
          </cell>
          <cell r="BR54">
            <v>5.63419377506664</v>
          </cell>
          <cell r="BT54">
            <v>1.8244257397266868</v>
          </cell>
          <cell r="BV54">
            <v>7.4586195147933267</v>
          </cell>
          <cell r="BX54">
            <v>5.9107094813411275E-2</v>
          </cell>
          <cell r="CB54">
            <v>6.3519999999999993E-2</v>
          </cell>
          <cell r="CD54">
            <v>6.3519999999999993E-2</v>
          </cell>
          <cell r="CG54" t="str">
            <v>ORC</v>
          </cell>
          <cell r="CO54" t="str">
            <v>OR</v>
          </cell>
          <cell r="CP54">
            <v>5.6977137750666396</v>
          </cell>
          <cell r="CR54">
            <v>1.8244257397266868</v>
          </cell>
          <cell r="CT54">
            <v>7.5221395147933263</v>
          </cell>
          <cell r="CV54">
            <v>5.9107094813411275E-2</v>
          </cell>
          <cell r="DJ54">
            <v>5.6977137750666396</v>
          </cell>
          <cell r="DL54">
            <v>0</v>
          </cell>
        </row>
        <row r="55">
          <cell r="B55" t="str">
            <v>ANS</v>
          </cell>
          <cell r="D55" t="str">
            <v>ANESTHESIOLOGY</v>
          </cell>
          <cell r="F55" t="str">
            <v>D25</v>
          </cell>
          <cell r="H55">
            <v>809958.36943964683</v>
          </cell>
          <cell r="J55">
            <v>321939.4740000001</v>
          </cell>
          <cell r="L55">
            <v>1131897.843439647</v>
          </cell>
          <cell r="N55">
            <v>11.131958403010033</v>
          </cell>
          <cell r="O55" t="str">
            <v>ANS</v>
          </cell>
          <cell r="P55">
            <v>810</v>
          </cell>
          <cell r="R55">
            <v>321.89999999999998</v>
          </cell>
          <cell r="T55">
            <v>1131.9000000000001</v>
          </cell>
          <cell r="AD55">
            <v>810</v>
          </cell>
          <cell r="AF55">
            <v>321.89999999999998</v>
          </cell>
          <cell r="AH55">
            <v>1131.9000000000001</v>
          </cell>
          <cell r="AJ55">
            <v>11.131958403010033</v>
          </cell>
          <cell r="AL55">
            <v>0</v>
          </cell>
          <cell r="AN55">
            <v>0</v>
          </cell>
          <cell r="AP55">
            <v>0</v>
          </cell>
          <cell r="AR55">
            <v>0</v>
          </cell>
          <cell r="AT55">
            <v>6.4680897720961621</v>
          </cell>
          <cell r="AV55">
            <v>118.11628674191245</v>
          </cell>
          <cell r="AX55">
            <v>124.58437651400861</v>
          </cell>
          <cell r="AZ55">
            <v>4.8731493787176741E-2</v>
          </cell>
          <cell r="BB55">
            <v>816.46808977209616</v>
          </cell>
          <cell r="BD55">
            <v>440.01628674191244</v>
          </cell>
          <cell r="BF55">
            <v>1256.4843765140085</v>
          </cell>
          <cell r="BH55">
            <v>11.18068989679721</v>
          </cell>
          <cell r="BJ55">
            <v>0</v>
          </cell>
          <cell r="BN55">
            <v>0</v>
          </cell>
          <cell r="BP55">
            <v>0</v>
          </cell>
          <cell r="BR55">
            <v>816.46808977209616</v>
          </cell>
          <cell r="BT55">
            <v>440.01628674191244</v>
          </cell>
          <cell r="BV55">
            <v>1256.4843765140085</v>
          </cell>
          <cell r="BX55">
            <v>11.18068989679721</v>
          </cell>
          <cell r="CB55">
            <v>12.014530000000001</v>
          </cell>
          <cell r="CD55">
            <v>12.014530000000001</v>
          </cell>
          <cell r="CG55" t="str">
            <v>ANS</v>
          </cell>
          <cell r="CO55" t="str">
            <v>ANS</v>
          </cell>
          <cell r="CP55">
            <v>828.4826197720962</v>
          </cell>
          <cell r="CR55">
            <v>440.01628674191244</v>
          </cell>
          <cell r="CT55">
            <v>1268.4989065140087</v>
          </cell>
          <cell r="CV55">
            <v>11.18068989679721</v>
          </cell>
          <cell r="DJ55">
            <v>828.4826197720962</v>
          </cell>
          <cell r="DL55">
            <v>0</v>
          </cell>
        </row>
        <row r="56">
          <cell r="B56" t="str">
            <v>MSS</v>
          </cell>
          <cell r="D56" t="str">
            <v>MEDICAL SUPPLIES SOLD</v>
          </cell>
          <cell r="F56" t="str">
            <v>D26</v>
          </cell>
          <cell r="H56">
            <v>0</v>
          </cell>
          <cell r="J56">
            <v>47322986.169999987</v>
          </cell>
          <cell r="L56">
            <v>47322986.169999987</v>
          </cell>
          <cell r="N56">
            <v>0</v>
          </cell>
          <cell r="O56" t="str">
            <v>MSS</v>
          </cell>
          <cell r="P56">
            <v>0</v>
          </cell>
          <cell r="R56">
            <v>47323</v>
          </cell>
          <cell r="T56">
            <v>47323</v>
          </cell>
          <cell r="AD56">
            <v>0</v>
          </cell>
          <cell r="AF56">
            <v>47323</v>
          </cell>
          <cell r="AH56">
            <v>47323</v>
          </cell>
          <cell r="AJ56">
            <v>0</v>
          </cell>
          <cell r="AL56">
            <v>0</v>
          </cell>
          <cell r="AN56">
            <v>0</v>
          </cell>
          <cell r="AP56">
            <v>0</v>
          </cell>
          <cell r="AR56">
            <v>0</v>
          </cell>
          <cell r="AT56">
            <v>0</v>
          </cell>
          <cell r="AV56">
            <v>0</v>
          </cell>
          <cell r="AX56">
            <v>0</v>
          </cell>
          <cell r="AZ56">
            <v>0</v>
          </cell>
          <cell r="BB56">
            <v>0</v>
          </cell>
          <cell r="BD56">
            <v>47323</v>
          </cell>
          <cell r="BF56">
            <v>47323</v>
          </cell>
          <cell r="BH56">
            <v>0</v>
          </cell>
          <cell r="BJ56">
            <v>0</v>
          </cell>
          <cell r="BN56">
            <v>0</v>
          </cell>
          <cell r="BR56">
            <v>0</v>
          </cell>
          <cell r="BT56">
            <v>47323</v>
          </cell>
          <cell r="BV56">
            <v>47323</v>
          </cell>
          <cell r="BX56">
            <v>0</v>
          </cell>
          <cell r="CD56">
            <v>0</v>
          </cell>
          <cell r="CG56" t="str">
            <v>MSS</v>
          </cell>
          <cell r="CO56" t="str">
            <v>MSS</v>
          </cell>
          <cell r="CP56">
            <v>0</v>
          </cell>
          <cell r="CR56">
            <v>47323</v>
          </cell>
          <cell r="CT56">
            <v>47323</v>
          </cell>
          <cell r="CV56">
            <v>0</v>
          </cell>
          <cell r="DJ56">
            <v>0</v>
          </cell>
          <cell r="DL56">
            <v>0</v>
          </cell>
        </row>
        <row r="57">
          <cell r="B57" t="str">
            <v>CDS</v>
          </cell>
          <cell r="D57" t="str">
            <v>DRUGS SOLD</v>
          </cell>
          <cell r="F57" t="str">
            <v>D27</v>
          </cell>
          <cell r="H57">
            <v>0</v>
          </cell>
          <cell r="J57">
            <v>22020247.089999996</v>
          </cell>
          <cell r="L57">
            <v>22020247.089999996</v>
          </cell>
          <cell r="N57">
            <v>0</v>
          </cell>
          <cell r="O57" t="str">
            <v>CDS</v>
          </cell>
          <cell r="P57">
            <v>0</v>
          </cell>
          <cell r="R57">
            <v>22020.2</v>
          </cell>
          <cell r="T57">
            <v>22020.2</v>
          </cell>
          <cell r="AD57">
            <v>0</v>
          </cell>
          <cell r="AF57">
            <v>22020.2</v>
          </cell>
          <cell r="AH57">
            <v>22020.2</v>
          </cell>
          <cell r="AJ57">
            <v>0</v>
          </cell>
          <cell r="AL57">
            <v>0</v>
          </cell>
          <cell r="AN57">
            <v>0</v>
          </cell>
          <cell r="AP57">
            <v>0</v>
          </cell>
          <cell r="AR57">
            <v>0</v>
          </cell>
          <cell r="AT57">
            <v>0</v>
          </cell>
          <cell r="AV57">
            <v>0</v>
          </cell>
          <cell r="AX57">
            <v>0</v>
          </cell>
          <cell r="AZ57">
            <v>0</v>
          </cell>
          <cell r="BB57">
            <v>0</v>
          </cell>
          <cell r="BD57">
            <v>22020.2</v>
          </cell>
          <cell r="BF57">
            <v>22020.2</v>
          </cell>
          <cell r="BH57">
            <v>0</v>
          </cell>
          <cell r="BJ57">
            <v>0</v>
          </cell>
          <cell r="BN57">
            <v>0</v>
          </cell>
          <cell r="BR57">
            <v>0</v>
          </cell>
          <cell r="BT57">
            <v>22020.2</v>
          </cell>
          <cell r="BV57">
            <v>22020.2</v>
          </cell>
          <cell r="BX57">
            <v>0</v>
          </cell>
          <cell r="CD57">
            <v>0</v>
          </cell>
          <cell r="CG57" t="str">
            <v>CDS</v>
          </cell>
          <cell r="CO57" t="str">
            <v>CDS</v>
          </cell>
          <cell r="CP57">
            <v>0</v>
          </cell>
          <cell r="CR57">
            <v>22020.2</v>
          </cell>
          <cell r="CT57">
            <v>22020.2</v>
          </cell>
          <cell r="CV57">
            <v>0</v>
          </cell>
          <cell r="DJ57">
            <v>0</v>
          </cell>
          <cell r="DL57">
            <v>0</v>
          </cell>
        </row>
        <row r="58">
          <cell r="B58" t="str">
            <v>LAB</v>
          </cell>
          <cell r="D58" t="str">
            <v>LABORATORY SERVICES</v>
          </cell>
          <cell r="F58" t="str">
            <v>D28</v>
          </cell>
          <cell r="H58">
            <v>4657537.300390657</v>
          </cell>
          <cell r="J58">
            <v>4626505.8683149256</v>
          </cell>
          <cell r="L58">
            <v>9284043.1687055826</v>
          </cell>
          <cell r="N58">
            <v>58.448611373904015</v>
          </cell>
          <cell r="O58" t="str">
            <v>LAB</v>
          </cell>
          <cell r="P58">
            <v>4657.5</v>
          </cell>
          <cell r="R58">
            <v>4626.5</v>
          </cell>
          <cell r="T58">
            <v>9284</v>
          </cell>
          <cell r="AD58">
            <v>4657.5</v>
          </cell>
          <cell r="AF58">
            <v>4626.5</v>
          </cell>
          <cell r="AH58">
            <v>9284</v>
          </cell>
          <cell r="AJ58">
            <v>58.448611373904015</v>
          </cell>
          <cell r="AL58">
            <v>0</v>
          </cell>
          <cell r="AN58">
            <v>0</v>
          </cell>
          <cell r="AP58">
            <v>0</v>
          </cell>
          <cell r="AR58">
            <v>0</v>
          </cell>
          <cell r="AT58">
            <v>33.960858613929837</v>
          </cell>
          <cell r="AV58">
            <v>620.17236237964312</v>
          </cell>
          <cell r="AX58">
            <v>654.13322099357299</v>
          </cell>
          <cell r="AZ58">
            <v>0.25586586285359691</v>
          </cell>
          <cell r="BB58">
            <v>4691.4608586139302</v>
          </cell>
          <cell r="BD58">
            <v>5246.6723623796433</v>
          </cell>
          <cell r="BF58">
            <v>9938.1332209935736</v>
          </cell>
          <cell r="BH58">
            <v>58.704477236757612</v>
          </cell>
          <cell r="BJ58">
            <v>4.5599999999999996</v>
          </cell>
          <cell r="BN58">
            <v>4.5599999999999996</v>
          </cell>
          <cell r="BP58">
            <v>2.7305389221556887E-2</v>
          </cell>
          <cell r="BR58">
            <v>4696.0208586139306</v>
          </cell>
          <cell r="BT58">
            <v>5246.6723623796433</v>
          </cell>
          <cell r="BV58">
            <v>9942.693220993573</v>
          </cell>
          <cell r="BX58">
            <v>58.731782625979172</v>
          </cell>
          <cell r="CB58">
            <v>63.111919999999998</v>
          </cell>
          <cell r="CD58">
            <v>63.111919999999998</v>
          </cell>
          <cell r="CG58" t="str">
            <v>LAB</v>
          </cell>
          <cell r="CO58" t="str">
            <v>LAB</v>
          </cell>
          <cell r="CP58">
            <v>4759.1327786139309</v>
          </cell>
          <cell r="CR58">
            <v>5246.6723623796433</v>
          </cell>
          <cell r="CT58">
            <v>10005.805140993574</v>
          </cell>
          <cell r="CV58">
            <v>58.731782625979172</v>
          </cell>
          <cell r="DJ58">
            <v>4754.5434368254973</v>
          </cell>
          <cell r="DL58">
            <v>4.589341788433261</v>
          </cell>
        </row>
        <row r="59">
          <cell r="H59" t="str">
            <v>XXXXXXXXX</v>
          </cell>
          <cell r="J59" t="str">
            <v>XXXXXXXXX</v>
          </cell>
          <cell r="L59">
            <v>0</v>
          </cell>
          <cell r="O59">
            <v>0</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D59">
            <v>0</v>
          </cell>
          <cell r="CG59">
            <v>0</v>
          </cell>
          <cell r="CO59" t="str">
            <v>BB</v>
          </cell>
          <cell r="CP59">
            <v>0</v>
          </cell>
          <cell r="CR59">
            <v>0</v>
          </cell>
          <cell r="CT59">
            <v>0</v>
          </cell>
          <cell r="CV59">
            <v>0</v>
          </cell>
          <cell r="DJ59">
            <v>0</v>
          </cell>
          <cell r="DL59">
            <v>0</v>
          </cell>
        </row>
        <row r="60">
          <cell r="B60" t="str">
            <v>EKG</v>
          </cell>
          <cell r="D60" t="str">
            <v>ELECTROCARDIOLOGY</v>
          </cell>
          <cell r="F60" t="str">
            <v>D30</v>
          </cell>
          <cell r="H60">
            <v>716155.10063122213</v>
          </cell>
          <cell r="J60">
            <v>11352.883758226391</v>
          </cell>
          <cell r="L60">
            <v>727507.98438944854</v>
          </cell>
          <cell r="N60">
            <v>10.517716413012774</v>
          </cell>
          <cell r="O60" t="str">
            <v>EKG</v>
          </cell>
          <cell r="P60">
            <v>716.2</v>
          </cell>
          <cell r="R60">
            <v>11.4</v>
          </cell>
          <cell r="T60">
            <v>727.6</v>
          </cell>
          <cell r="AD60">
            <v>716.2</v>
          </cell>
          <cell r="AF60">
            <v>11.4</v>
          </cell>
          <cell r="AH60">
            <v>727.6</v>
          </cell>
          <cell r="AJ60">
            <v>10.517716413012774</v>
          </cell>
          <cell r="AL60">
            <v>0</v>
          </cell>
          <cell r="AN60">
            <v>0</v>
          </cell>
          <cell r="AP60">
            <v>0</v>
          </cell>
          <cell r="AR60">
            <v>0</v>
          </cell>
          <cell r="AT60">
            <v>6.1111918939996182</v>
          </cell>
          <cell r="AV60">
            <v>111.59883667671802</v>
          </cell>
          <cell r="AX60">
            <v>117.71002857071764</v>
          </cell>
          <cell r="AZ60">
            <v>4.6042575212770206E-2</v>
          </cell>
          <cell r="BB60">
            <v>722.31119189399965</v>
          </cell>
          <cell r="BD60">
            <v>122.99883667671803</v>
          </cell>
          <cell r="BF60">
            <v>845.31002857071769</v>
          </cell>
          <cell r="BH60">
            <v>10.563758988225544</v>
          </cell>
          <cell r="BJ60">
            <v>0</v>
          </cell>
          <cell r="BN60">
            <v>0</v>
          </cell>
          <cell r="BP60">
            <v>0</v>
          </cell>
          <cell r="BR60">
            <v>722.31119189399965</v>
          </cell>
          <cell r="BT60">
            <v>122.99883667671803</v>
          </cell>
          <cell r="BV60">
            <v>845.31002857071769</v>
          </cell>
          <cell r="BX60">
            <v>10.563758988225544</v>
          </cell>
          <cell r="CB60">
            <v>11.35159</v>
          </cell>
          <cell r="CD60">
            <v>11.35159</v>
          </cell>
          <cell r="CG60" t="str">
            <v>EKG</v>
          </cell>
          <cell r="CO60" t="str">
            <v>EKG</v>
          </cell>
          <cell r="CP60">
            <v>733.66278189399964</v>
          </cell>
          <cell r="CR60">
            <v>122.99883667671803</v>
          </cell>
          <cell r="CT60">
            <v>856.66161857071768</v>
          </cell>
          <cell r="CV60">
            <v>10.563758988225544</v>
          </cell>
          <cell r="DJ60">
            <v>733.66278189399964</v>
          </cell>
          <cell r="DL60">
            <v>0</v>
          </cell>
        </row>
        <row r="61">
          <cell r="B61" t="str">
            <v>IRC</v>
          </cell>
          <cell r="D61" t="str">
            <v>INVASIVE RADIOLOGY/CARDIOVASCULAR</v>
          </cell>
          <cell r="F61" t="str">
            <v>D31</v>
          </cell>
          <cell r="H61">
            <v>4953151.7226840975</v>
          </cell>
          <cell r="J61">
            <v>615914.75111824193</v>
          </cell>
          <cell r="L61">
            <v>5569066.4738023393</v>
          </cell>
          <cell r="N61">
            <v>40.55487400825006</v>
          </cell>
          <cell r="O61" t="str">
            <v>IRC</v>
          </cell>
          <cell r="P61">
            <v>4953.2</v>
          </cell>
          <cell r="R61">
            <v>615.9</v>
          </cell>
          <cell r="T61">
            <v>5569.0999999999995</v>
          </cell>
          <cell r="AD61">
            <v>4953.2</v>
          </cell>
          <cell r="AF61">
            <v>615.9</v>
          </cell>
          <cell r="AH61">
            <v>5569.0999999999995</v>
          </cell>
          <cell r="AJ61">
            <v>40.55487400825006</v>
          </cell>
          <cell r="AL61">
            <v>0</v>
          </cell>
          <cell r="AN61">
            <v>0</v>
          </cell>
          <cell r="AP61">
            <v>0</v>
          </cell>
          <cell r="AR61">
            <v>0</v>
          </cell>
          <cell r="AT61">
            <v>23.56391896959321</v>
          </cell>
          <cell r="AV61">
            <v>430.30982992582409</v>
          </cell>
          <cell r="AX61">
            <v>453.87374889541729</v>
          </cell>
          <cell r="AZ61">
            <v>0.17753386414365241</v>
          </cell>
          <cell r="BB61">
            <v>4976.7639189695929</v>
          </cell>
          <cell r="BD61">
            <v>1046.2098299258241</v>
          </cell>
          <cell r="BF61">
            <v>6022.973748895417</v>
          </cell>
          <cell r="BH61">
            <v>40.732407872393715</v>
          </cell>
          <cell r="BJ61">
            <v>0</v>
          </cell>
          <cell r="BN61">
            <v>0</v>
          </cell>
          <cell r="BP61">
            <v>0</v>
          </cell>
          <cell r="BR61">
            <v>4976.7639189695929</v>
          </cell>
          <cell r="BT61">
            <v>1046.2098299258241</v>
          </cell>
          <cell r="BV61">
            <v>6022.973748895417</v>
          </cell>
          <cell r="BX61">
            <v>40.732407872393715</v>
          </cell>
          <cell r="CB61">
            <v>43.77017</v>
          </cell>
          <cell r="CD61">
            <v>43.77017</v>
          </cell>
          <cell r="CG61" t="str">
            <v>IRC</v>
          </cell>
          <cell r="CO61" t="str">
            <v>IRC</v>
          </cell>
          <cell r="CP61">
            <v>5020.5340889695926</v>
          </cell>
          <cell r="CR61">
            <v>1046.2098299258241</v>
          </cell>
          <cell r="CT61">
            <v>6066.7439188954168</v>
          </cell>
          <cell r="CV61">
            <v>40.732407872393715</v>
          </cell>
          <cell r="DJ61">
            <v>5020.5340889695926</v>
          </cell>
          <cell r="DL61">
            <v>0</v>
          </cell>
        </row>
        <row r="62">
          <cell r="B62" t="str">
            <v>RAD</v>
          </cell>
          <cell r="D62" t="str">
            <v>RADIOLOGY DIAGNOSTIC</v>
          </cell>
          <cell r="F62" t="str">
            <v>D32</v>
          </cell>
          <cell r="H62">
            <v>3882803.6331418739</v>
          </cell>
          <cell r="J62">
            <v>351828.19049274933</v>
          </cell>
          <cell r="L62">
            <v>4234631.8236346235</v>
          </cell>
          <cell r="N62">
            <v>41.375440664238887</v>
          </cell>
          <cell r="O62" t="str">
            <v>RAD</v>
          </cell>
          <cell r="P62">
            <v>3882.8</v>
          </cell>
          <cell r="R62">
            <v>351.8</v>
          </cell>
          <cell r="T62">
            <v>4234.6000000000004</v>
          </cell>
          <cell r="AD62">
            <v>3882.8</v>
          </cell>
          <cell r="AF62">
            <v>351.8</v>
          </cell>
          <cell r="AH62">
            <v>4234.6000000000004</v>
          </cell>
          <cell r="AJ62">
            <v>41.375440664238887</v>
          </cell>
          <cell r="AL62">
            <v>0</v>
          </cell>
          <cell r="AN62">
            <v>0</v>
          </cell>
          <cell r="AP62">
            <v>0</v>
          </cell>
          <cell r="AR62">
            <v>0</v>
          </cell>
          <cell r="AT62">
            <v>24.040699299053419</v>
          </cell>
          <cell r="AV62">
            <v>439.01649976061447</v>
          </cell>
          <cell r="AX62">
            <v>463.05719905966788</v>
          </cell>
          <cell r="AZ62">
            <v>0.18112599388853823</v>
          </cell>
          <cell r="BB62">
            <v>3906.8406992990535</v>
          </cell>
          <cell r="BD62">
            <v>790.81649976061453</v>
          </cell>
          <cell r="BF62">
            <v>4697.6571990596676</v>
          </cell>
          <cell r="BH62">
            <v>41.556566658127423</v>
          </cell>
          <cell r="BJ62">
            <v>5.0039110754847789</v>
          </cell>
          <cell r="BN62">
            <v>5.0039110754847789</v>
          </cell>
          <cell r="BP62">
            <v>1.515877332773335E-2</v>
          </cell>
          <cell r="BR62">
            <v>3911.8446103745382</v>
          </cell>
          <cell r="BT62">
            <v>790.81649976061453</v>
          </cell>
          <cell r="BV62">
            <v>4702.6611101351527</v>
          </cell>
          <cell r="BX62">
            <v>41.571725431455157</v>
          </cell>
          <cell r="CB62">
            <v>44.672089999999997</v>
          </cell>
          <cell r="CD62">
            <v>44.672089999999997</v>
          </cell>
          <cell r="CG62" t="str">
            <v>RAD</v>
          </cell>
          <cell r="CO62" t="str">
            <v>RAD</v>
          </cell>
          <cell r="CP62">
            <v>3956.5167003745382</v>
          </cell>
          <cell r="CR62">
            <v>790.81649976061453</v>
          </cell>
          <cell r="CT62">
            <v>4747.3332001351528</v>
          </cell>
          <cell r="CV62">
            <v>41.571725431455157</v>
          </cell>
          <cell r="DJ62">
            <v>3951.4965000043621</v>
          </cell>
          <cell r="DL62">
            <v>5.020200370176255</v>
          </cell>
        </row>
        <row r="63">
          <cell r="B63" t="str">
            <v>CAT</v>
          </cell>
          <cell r="D63" t="str">
            <v>CT SCANNER</v>
          </cell>
          <cell r="F63" t="str">
            <v>D33</v>
          </cell>
          <cell r="H63">
            <v>857384.82322950312</v>
          </cell>
          <cell r="J63">
            <v>259702.59758257837</v>
          </cell>
          <cell r="L63">
            <v>1117087.4208120815</v>
          </cell>
          <cell r="N63">
            <v>8.7595071093120538</v>
          </cell>
          <cell r="O63" t="str">
            <v>CAT</v>
          </cell>
          <cell r="P63">
            <v>857.4</v>
          </cell>
          <cell r="R63">
            <v>259.7</v>
          </cell>
          <cell r="T63">
            <v>1117.0999999999999</v>
          </cell>
          <cell r="AD63">
            <v>857.4</v>
          </cell>
          <cell r="AF63">
            <v>259.7</v>
          </cell>
          <cell r="AH63">
            <v>1117.0999999999999</v>
          </cell>
          <cell r="AJ63">
            <v>8.7595071093120538</v>
          </cell>
          <cell r="AL63">
            <v>0</v>
          </cell>
          <cell r="AN63">
            <v>0</v>
          </cell>
          <cell r="AP63">
            <v>0</v>
          </cell>
          <cell r="AR63">
            <v>0</v>
          </cell>
          <cell r="AT63">
            <v>5.0896056463007469</v>
          </cell>
          <cell r="AV63">
            <v>92.943255443854412</v>
          </cell>
          <cell r="AX63">
            <v>98.032861090155166</v>
          </cell>
          <cell r="AZ63">
            <v>3.8345801414488637E-2</v>
          </cell>
          <cell r="BB63">
            <v>862.48960564630067</v>
          </cell>
          <cell r="BD63">
            <v>352.6432554438544</v>
          </cell>
          <cell r="BF63">
            <v>1215.1328610901551</v>
          </cell>
          <cell r="BH63">
            <v>8.797852910726542</v>
          </cell>
          <cell r="BJ63">
            <v>0</v>
          </cell>
          <cell r="BN63">
            <v>0</v>
          </cell>
          <cell r="BP63">
            <v>0</v>
          </cell>
          <cell r="BR63">
            <v>862.48960564630067</v>
          </cell>
          <cell r="BT63">
            <v>352.6432554438544</v>
          </cell>
          <cell r="BV63">
            <v>1215.1328610901551</v>
          </cell>
          <cell r="BX63">
            <v>8.797852910726542</v>
          </cell>
          <cell r="CB63">
            <v>9.4539799999999996</v>
          </cell>
          <cell r="CD63">
            <v>9.4539799999999996</v>
          </cell>
          <cell r="CG63" t="str">
            <v>CAT</v>
          </cell>
          <cell r="CO63" t="str">
            <v>CT</v>
          </cell>
          <cell r="CP63">
            <v>871.94358564630068</v>
          </cell>
          <cell r="CR63">
            <v>352.6432554438544</v>
          </cell>
          <cell r="CT63">
            <v>1224.5868410901551</v>
          </cell>
          <cell r="CV63">
            <v>8.797852910726542</v>
          </cell>
          <cell r="DJ63">
            <v>871.94358564630068</v>
          </cell>
          <cell r="DL63">
            <v>0</v>
          </cell>
        </row>
        <row r="64">
          <cell r="B64" t="str">
            <v>RAT</v>
          </cell>
          <cell r="D64" t="str">
            <v>RADIOLOGY THERAPEUTIC</v>
          </cell>
          <cell r="F64" t="str">
            <v>D34</v>
          </cell>
          <cell r="H64">
            <v>1380471.6973430191</v>
          </cell>
          <cell r="J64">
            <v>906812.43000000017</v>
          </cell>
          <cell r="L64">
            <v>2287284.1273430195</v>
          </cell>
          <cell r="N64">
            <v>5.5066105769230766</v>
          </cell>
          <cell r="O64" t="str">
            <v>RAT</v>
          </cell>
          <cell r="P64">
            <v>1380.5</v>
          </cell>
          <cell r="R64">
            <v>906.8</v>
          </cell>
          <cell r="T64">
            <v>2287.3000000000002</v>
          </cell>
          <cell r="AD64">
            <v>1380.5</v>
          </cell>
          <cell r="AF64">
            <v>906.8</v>
          </cell>
          <cell r="AH64">
            <v>2287.3000000000002</v>
          </cell>
          <cell r="AJ64">
            <v>5.5066105769230766</v>
          </cell>
          <cell r="AL64">
            <v>0</v>
          </cell>
          <cell r="AN64">
            <v>0</v>
          </cell>
          <cell r="AP64">
            <v>0</v>
          </cell>
          <cell r="AR64">
            <v>0</v>
          </cell>
          <cell r="AT64">
            <v>3.1995494648885812</v>
          </cell>
          <cell r="AV64">
            <v>58.428209155365074</v>
          </cell>
          <cell r="AX64">
            <v>61.627758620253658</v>
          </cell>
          <cell r="AZ64">
            <v>2.4105853561684997E-2</v>
          </cell>
          <cell r="BB64">
            <v>1383.6995494648886</v>
          </cell>
          <cell r="BD64">
            <v>965.22820915536499</v>
          </cell>
          <cell r="BF64">
            <v>2348.9277586202534</v>
          </cell>
          <cell r="BH64">
            <v>5.5307164304847616</v>
          </cell>
          <cell r="BJ64">
            <v>0</v>
          </cell>
          <cell r="BN64">
            <v>0</v>
          </cell>
          <cell r="BP64">
            <v>0</v>
          </cell>
          <cell r="BR64">
            <v>1383.6995494648886</v>
          </cell>
          <cell r="BT64">
            <v>965.22820915536499</v>
          </cell>
          <cell r="BV64">
            <v>2348.9277586202534</v>
          </cell>
          <cell r="BX64">
            <v>5.5307164304847616</v>
          </cell>
          <cell r="CB64">
            <v>5.9431900000000004</v>
          </cell>
          <cell r="CD64">
            <v>5.9431900000000004</v>
          </cell>
          <cell r="CG64" t="str">
            <v>RAT</v>
          </cell>
          <cell r="CO64" t="str">
            <v>RAT</v>
          </cell>
          <cell r="CP64">
            <v>1389.6427394648886</v>
          </cell>
          <cell r="CR64">
            <v>965.22820915536499</v>
          </cell>
          <cell r="CT64">
            <v>2354.8709486202533</v>
          </cell>
          <cell r="CV64">
            <v>5.5307164304847616</v>
          </cell>
          <cell r="DJ64">
            <v>1389.6427394648886</v>
          </cell>
          <cell r="DL64">
            <v>0</v>
          </cell>
        </row>
        <row r="65">
          <cell r="B65" t="str">
            <v>NUC</v>
          </cell>
          <cell r="D65" t="str">
            <v>NUCLEAR MEDICINE</v>
          </cell>
          <cell r="F65" t="str">
            <v>D35</v>
          </cell>
          <cell r="H65">
            <v>482740.75151204836</v>
          </cell>
          <cell r="J65">
            <v>2141852.3861803403</v>
          </cell>
          <cell r="L65">
            <v>2624593.1376923886</v>
          </cell>
          <cell r="N65">
            <v>5.9117765292077333</v>
          </cell>
          <cell r="O65" t="str">
            <v>NUC</v>
          </cell>
          <cell r="P65">
            <v>482.7</v>
          </cell>
          <cell r="R65">
            <v>2141.9</v>
          </cell>
          <cell r="T65">
            <v>2624.6</v>
          </cell>
          <cell r="AD65">
            <v>482.7</v>
          </cell>
          <cell r="AF65">
            <v>2141.9</v>
          </cell>
          <cell r="AH65">
            <v>2624.6</v>
          </cell>
          <cell r="AJ65">
            <v>5.9117765292077333</v>
          </cell>
          <cell r="AL65">
            <v>0</v>
          </cell>
          <cell r="AN65">
            <v>0</v>
          </cell>
          <cell r="AP65">
            <v>0</v>
          </cell>
          <cell r="AR65">
            <v>0</v>
          </cell>
          <cell r="AT65">
            <v>3.434966240364977</v>
          </cell>
          <cell r="AV65">
            <v>62.727245862614566</v>
          </cell>
          <cell r="AX65">
            <v>66.162212102979538</v>
          </cell>
          <cell r="AZ65">
            <v>2.587951650325658E-2</v>
          </cell>
          <cell r="BB65">
            <v>486.13496624036497</v>
          </cell>
          <cell r="BD65">
            <v>2204.6272458626145</v>
          </cell>
          <cell r="BF65">
            <v>2690.7622121029794</v>
          </cell>
          <cell r="BH65">
            <v>5.9376560457109901</v>
          </cell>
          <cell r="BJ65">
            <v>0</v>
          </cell>
          <cell r="BN65">
            <v>0</v>
          </cell>
          <cell r="BP65">
            <v>0</v>
          </cell>
          <cell r="BR65">
            <v>486.13496624036497</v>
          </cell>
          <cell r="BT65">
            <v>2204.6272458626145</v>
          </cell>
          <cell r="BV65">
            <v>2690.7622121029794</v>
          </cell>
          <cell r="BX65">
            <v>5.9376560457109901</v>
          </cell>
          <cell r="CB65">
            <v>6.3804800000000004</v>
          </cell>
          <cell r="CD65">
            <v>6.3804800000000004</v>
          </cell>
          <cell r="CG65" t="str">
            <v>NUC</v>
          </cell>
          <cell r="CO65" t="str">
            <v>NUC</v>
          </cell>
          <cell r="CP65">
            <v>492.51544624036495</v>
          </cell>
          <cell r="CR65">
            <v>2204.6272458626145</v>
          </cell>
          <cell r="CT65">
            <v>2697.1426921029793</v>
          </cell>
          <cell r="CV65">
            <v>5.9376560457109901</v>
          </cell>
          <cell r="DJ65">
            <v>492.51544624036495</v>
          </cell>
          <cell r="DL65">
            <v>0</v>
          </cell>
        </row>
        <row r="66">
          <cell r="B66" t="str">
            <v>RES</v>
          </cell>
          <cell r="D66" t="str">
            <v>RESPIRATORY THERAPY</v>
          </cell>
          <cell r="F66" t="str">
            <v>D36</v>
          </cell>
          <cell r="H66">
            <v>2365263.0104284957</v>
          </cell>
          <cell r="J66">
            <v>115744.93</v>
          </cell>
          <cell r="L66">
            <v>2481007.9404284959</v>
          </cell>
          <cell r="N66">
            <v>25.454692307692309</v>
          </cell>
          <cell r="O66" t="str">
            <v>RES</v>
          </cell>
          <cell r="P66">
            <v>2365.3000000000002</v>
          </cell>
          <cell r="R66">
            <v>115.7</v>
          </cell>
          <cell r="T66">
            <v>2481</v>
          </cell>
          <cell r="AD66">
            <v>2365.3000000000002</v>
          </cell>
          <cell r="AF66">
            <v>115.7</v>
          </cell>
          <cell r="AH66">
            <v>2481</v>
          </cell>
          <cell r="AJ66">
            <v>25.454692307692309</v>
          </cell>
          <cell r="AL66">
            <v>0</v>
          </cell>
          <cell r="AN66">
            <v>0</v>
          </cell>
          <cell r="AP66">
            <v>0</v>
          </cell>
          <cell r="AR66">
            <v>0</v>
          </cell>
          <cell r="AT66">
            <v>14.790141052154906</v>
          </cell>
          <cell r="AV66">
            <v>270.0884809926672</v>
          </cell>
          <cell r="AX66">
            <v>284.87862204482212</v>
          </cell>
          <cell r="AZ66">
            <v>0.11143099310462679</v>
          </cell>
          <cell r="BB66">
            <v>2380.0901410521551</v>
          </cell>
          <cell r="BD66">
            <v>385.78848099266719</v>
          </cell>
          <cell r="BF66">
            <v>2765.8786220448224</v>
          </cell>
          <cell r="BH66">
            <v>25.566123300796935</v>
          </cell>
          <cell r="BJ66">
            <v>0</v>
          </cell>
          <cell r="BN66">
            <v>0</v>
          </cell>
          <cell r="BP66">
            <v>0</v>
          </cell>
          <cell r="BR66">
            <v>2380.0901410521551</v>
          </cell>
          <cell r="BT66">
            <v>385.78848099266719</v>
          </cell>
          <cell r="BV66">
            <v>2765.8786220448224</v>
          </cell>
          <cell r="BX66">
            <v>25.566123300796935</v>
          </cell>
          <cell r="CB66">
            <v>27.472809999999999</v>
          </cell>
          <cell r="CD66">
            <v>27.472809999999999</v>
          </cell>
          <cell r="CG66" t="str">
            <v>RES</v>
          </cell>
          <cell r="CO66" t="str">
            <v>RES</v>
          </cell>
          <cell r="CP66">
            <v>2407.5629510521553</v>
          </cell>
          <cell r="CR66">
            <v>385.78848099266719</v>
          </cell>
          <cell r="CT66">
            <v>2793.3514320448226</v>
          </cell>
          <cell r="CV66">
            <v>25.566123300796935</v>
          </cell>
          <cell r="DJ66">
            <v>2407.5629510521553</v>
          </cell>
          <cell r="DL66">
            <v>0</v>
          </cell>
        </row>
        <row r="67">
          <cell r="B67" t="str">
            <v>PUL</v>
          </cell>
          <cell r="D67" t="str">
            <v>PULMONARY FUNCTION</v>
          </cell>
          <cell r="F67" t="str">
            <v>D37</v>
          </cell>
          <cell r="H67">
            <v>121368.30246640104</v>
          </cell>
          <cell r="J67">
            <v>6940.1097150610585</v>
          </cell>
          <cell r="L67">
            <v>128308.4121814621</v>
          </cell>
          <cell r="N67">
            <v>1.2094179618128336</v>
          </cell>
          <cell r="O67" t="str">
            <v>PUL</v>
          </cell>
          <cell r="P67">
            <v>121.4</v>
          </cell>
          <cell r="R67">
            <v>6.9</v>
          </cell>
          <cell r="T67">
            <v>128.30000000000001</v>
          </cell>
          <cell r="AD67">
            <v>121.4</v>
          </cell>
          <cell r="AF67">
            <v>6.9</v>
          </cell>
          <cell r="AH67">
            <v>128.30000000000001</v>
          </cell>
          <cell r="AJ67">
            <v>1.2094179618128336</v>
          </cell>
          <cell r="AL67">
            <v>0</v>
          </cell>
          <cell r="AN67">
            <v>0</v>
          </cell>
          <cell r="AP67">
            <v>0</v>
          </cell>
          <cell r="AR67">
            <v>0</v>
          </cell>
          <cell r="AT67">
            <v>0.70271767696111498</v>
          </cell>
          <cell r="AV67">
            <v>12.832599044717719</v>
          </cell>
          <cell r="AX67">
            <v>13.535316721678834</v>
          </cell>
          <cell r="AZ67">
            <v>5.2943733490996344E-3</v>
          </cell>
          <cell r="BB67">
            <v>122.10271767696112</v>
          </cell>
          <cell r="BD67">
            <v>19.73259904471772</v>
          </cell>
          <cell r="BF67">
            <v>141.83531672167885</v>
          </cell>
          <cell r="BH67">
            <v>1.2147123351619331</v>
          </cell>
          <cell r="BJ67">
            <v>0</v>
          </cell>
          <cell r="BN67">
            <v>0</v>
          </cell>
          <cell r="BP67">
            <v>0</v>
          </cell>
          <cell r="BR67">
            <v>122.10271767696112</v>
          </cell>
          <cell r="BT67">
            <v>19.73259904471772</v>
          </cell>
          <cell r="BV67">
            <v>141.83531672167885</v>
          </cell>
          <cell r="BX67">
            <v>1.2147123351619331</v>
          </cell>
          <cell r="CB67">
            <v>1.3052999999999999</v>
          </cell>
          <cell r="CD67">
            <v>1.3052999999999999</v>
          </cell>
          <cell r="CG67" t="str">
            <v>PUL</v>
          </cell>
          <cell r="CO67" t="str">
            <v>PUL</v>
          </cell>
          <cell r="CP67">
            <v>123.40801767696112</v>
          </cell>
          <cell r="CR67">
            <v>19.73259904471772</v>
          </cell>
          <cell r="CT67">
            <v>143.14061672167884</v>
          </cell>
          <cell r="CV67">
            <v>1.2147123351619331</v>
          </cell>
          <cell r="DJ67">
            <v>123.40801767696112</v>
          </cell>
          <cell r="DL67">
            <v>0</v>
          </cell>
        </row>
        <row r="68">
          <cell r="B68" t="str">
            <v>EEG</v>
          </cell>
          <cell r="D68" t="str">
            <v>ELECTROENCEPHALOGRAPHY</v>
          </cell>
          <cell r="F68" t="str">
            <v>D38</v>
          </cell>
          <cell r="H68">
            <v>331175.98710951238</v>
          </cell>
          <cell r="J68">
            <v>16024.740000000003</v>
          </cell>
          <cell r="L68">
            <v>347200.72710951237</v>
          </cell>
          <cell r="N68">
            <v>3.3504035087719295</v>
          </cell>
          <cell r="O68" t="str">
            <v>EEG</v>
          </cell>
          <cell r="P68">
            <v>331.2</v>
          </cell>
          <cell r="R68">
            <v>16</v>
          </cell>
          <cell r="T68">
            <v>347.2</v>
          </cell>
          <cell r="AD68">
            <v>331.2</v>
          </cell>
          <cell r="AF68">
            <v>16</v>
          </cell>
          <cell r="AH68">
            <v>347.2</v>
          </cell>
          <cell r="AJ68">
            <v>3.3504035087719295</v>
          </cell>
          <cell r="AL68">
            <v>0</v>
          </cell>
          <cell r="AN68">
            <v>0</v>
          </cell>
          <cell r="AP68">
            <v>0</v>
          </cell>
          <cell r="AR68">
            <v>0</v>
          </cell>
          <cell r="AT68">
            <v>1.9467114305442559</v>
          </cell>
          <cell r="AV68">
            <v>35.549649685738061</v>
          </cell>
          <cell r="AX68">
            <v>37.496361116282316</v>
          </cell>
          <cell r="AZ68">
            <v>1.4666796430725692E-2</v>
          </cell>
          <cell r="BB68">
            <v>333.14671143054426</v>
          </cell>
          <cell r="BD68">
            <v>51.549649685738061</v>
          </cell>
          <cell r="BF68">
            <v>384.69636111628233</v>
          </cell>
          <cell r="BH68">
            <v>3.3650703052026554</v>
          </cell>
          <cell r="BJ68">
            <v>0</v>
          </cell>
          <cell r="BN68">
            <v>0</v>
          </cell>
          <cell r="BP68">
            <v>0</v>
          </cell>
          <cell r="BR68">
            <v>333.14671143054426</v>
          </cell>
          <cell r="BT68">
            <v>51.549649685738061</v>
          </cell>
          <cell r="BV68">
            <v>384.69636111628233</v>
          </cell>
          <cell r="BX68">
            <v>3.3650703052026554</v>
          </cell>
          <cell r="CB68">
            <v>3.6160299999999999</v>
          </cell>
          <cell r="CD68">
            <v>3.6160299999999999</v>
          </cell>
          <cell r="CG68" t="str">
            <v>EEG</v>
          </cell>
          <cell r="CO68" t="str">
            <v>EEG</v>
          </cell>
          <cell r="CP68">
            <v>336.76274143054428</v>
          </cell>
          <cell r="CR68">
            <v>51.549649685738061</v>
          </cell>
          <cell r="CT68">
            <v>388.31239111628236</v>
          </cell>
          <cell r="CV68">
            <v>3.3650703052026554</v>
          </cell>
          <cell r="DJ68">
            <v>336.76274143054428</v>
          </cell>
          <cell r="DL68">
            <v>0</v>
          </cell>
        </row>
        <row r="69">
          <cell r="B69" t="str">
            <v>PTH</v>
          </cell>
          <cell r="D69" t="str">
            <v>PHYSICAL THERAPY</v>
          </cell>
          <cell r="F69" t="str">
            <v>D39</v>
          </cell>
          <cell r="H69">
            <v>1557235.7452897704</v>
          </cell>
          <cell r="J69">
            <v>76249.032891193056</v>
          </cell>
          <cell r="L69">
            <v>1633484.7781809634</v>
          </cell>
          <cell r="N69">
            <v>13.375576654680829</v>
          </cell>
          <cell r="O69" t="str">
            <v>PTH</v>
          </cell>
          <cell r="P69">
            <v>1557.2</v>
          </cell>
          <cell r="R69">
            <v>76.2</v>
          </cell>
          <cell r="T69">
            <v>1633.4</v>
          </cell>
          <cell r="AD69">
            <v>1557.2</v>
          </cell>
          <cell r="AF69">
            <v>76.2</v>
          </cell>
          <cell r="AH69">
            <v>1633.4</v>
          </cell>
          <cell r="AJ69">
            <v>13.375576654680829</v>
          </cell>
          <cell r="AL69">
            <v>0</v>
          </cell>
          <cell r="AN69">
            <v>0</v>
          </cell>
          <cell r="AP69">
            <v>0</v>
          </cell>
          <cell r="AR69">
            <v>0</v>
          </cell>
          <cell r="AT69">
            <v>7.7717170172533292</v>
          </cell>
          <cell r="AV69">
            <v>141.92232761627281</v>
          </cell>
          <cell r="AX69">
            <v>149.69404463352615</v>
          </cell>
          <cell r="AZ69">
            <v>5.8553203942195653E-2</v>
          </cell>
          <cell r="BB69">
            <v>1564.9717170172535</v>
          </cell>
          <cell r="BD69">
            <v>218.1223276162728</v>
          </cell>
          <cell r="BF69">
            <v>1783.0940446335262</v>
          </cell>
          <cell r="BH69">
            <v>13.434129858623026</v>
          </cell>
          <cell r="BJ69">
            <v>0</v>
          </cell>
          <cell r="BN69">
            <v>0</v>
          </cell>
          <cell r="BP69">
            <v>0</v>
          </cell>
          <cell r="BR69">
            <v>1564.9717170172535</v>
          </cell>
          <cell r="BT69">
            <v>218.1223276162728</v>
          </cell>
          <cell r="BV69">
            <v>1783.0940446335262</v>
          </cell>
          <cell r="BX69">
            <v>13.434129858623026</v>
          </cell>
          <cell r="CB69">
            <v>14.436030000000001</v>
          </cell>
          <cell r="CD69">
            <v>14.436030000000001</v>
          </cell>
          <cell r="CG69" t="str">
            <v>PTH</v>
          </cell>
          <cell r="CO69" t="str">
            <v>PTH</v>
          </cell>
          <cell r="CP69">
            <v>1579.4077470172535</v>
          </cell>
          <cell r="CR69">
            <v>218.1223276162728</v>
          </cell>
          <cell r="CT69">
            <v>1797.5300746335263</v>
          </cell>
          <cell r="CV69">
            <v>13.434129858623026</v>
          </cell>
          <cell r="DJ69">
            <v>1579.4077470172535</v>
          </cell>
          <cell r="DL69">
            <v>0</v>
          </cell>
        </row>
        <row r="70">
          <cell r="B70" t="str">
            <v>OTH</v>
          </cell>
          <cell r="D70" t="str">
            <v>OCCUPATIONAL THERAPY</v>
          </cell>
          <cell r="F70" t="str">
            <v>D40</v>
          </cell>
          <cell r="H70">
            <v>1398910.1875309795</v>
          </cell>
          <cell r="J70">
            <v>58523.497203321684</v>
          </cell>
          <cell r="L70">
            <v>1457433.6847343012</v>
          </cell>
          <cell r="N70">
            <v>13.911778846153846</v>
          </cell>
          <cell r="O70" t="str">
            <v>OTH</v>
          </cell>
          <cell r="P70">
            <v>1398.9</v>
          </cell>
          <cell r="R70">
            <v>58.5</v>
          </cell>
          <cell r="T70">
            <v>1457.4</v>
          </cell>
          <cell r="AD70">
            <v>1398.9</v>
          </cell>
          <cell r="AF70">
            <v>58.5</v>
          </cell>
          <cell r="AH70">
            <v>1457.4</v>
          </cell>
          <cell r="AJ70">
            <v>13.911778846153846</v>
          </cell>
          <cell r="AL70">
            <v>0</v>
          </cell>
          <cell r="AN70">
            <v>0</v>
          </cell>
          <cell r="AP70">
            <v>0</v>
          </cell>
          <cell r="AR70">
            <v>0</v>
          </cell>
          <cell r="AT70">
            <v>8.0832708144274523</v>
          </cell>
          <cell r="AV70">
            <v>147.61173189778208</v>
          </cell>
          <cell r="AX70">
            <v>155.69500271220954</v>
          </cell>
          <cell r="AZ70">
            <v>6.0900493863380804E-2</v>
          </cell>
          <cell r="BB70">
            <v>1406.9832708144274</v>
          </cell>
          <cell r="BD70">
            <v>206.11173189778208</v>
          </cell>
          <cell r="BF70">
            <v>1613.0950027122094</v>
          </cell>
          <cell r="BH70">
            <v>13.972679340017226</v>
          </cell>
          <cell r="BJ70">
            <v>0</v>
          </cell>
          <cell r="BN70">
            <v>0</v>
          </cell>
          <cell r="BP70">
            <v>0</v>
          </cell>
          <cell r="BR70">
            <v>1406.9832708144274</v>
          </cell>
          <cell r="BT70">
            <v>206.11173189778208</v>
          </cell>
          <cell r="BV70">
            <v>1613.0950027122094</v>
          </cell>
          <cell r="BX70">
            <v>13.972679340017226</v>
          </cell>
          <cell r="CB70">
            <v>15.01474</v>
          </cell>
          <cell r="CD70">
            <v>15.01474</v>
          </cell>
          <cell r="CG70" t="str">
            <v>OTH</v>
          </cell>
          <cell r="CO70" t="str">
            <v>OTH</v>
          </cell>
          <cell r="CP70">
            <v>1421.9980108144275</v>
          </cell>
          <cell r="CR70">
            <v>206.11173189778208</v>
          </cell>
          <cell r="CT70">
            <v>1628.1097427122095</v>
          </cell>
          <cell r="CV70">
            <v>13.972679340017226</v>
          </cell>
          <cell r="DJ70">
            <v>1421.9980108144275</v>
          </cell>
          <cell r="DL70">
            <v>0</v>
          </cell>
        </row>
        <row r="71">
          <cell r="B71" t="str">
            <v>STH</v>
          </cell>
          <cell r="D71" t="str">
            <v>SPEECH LANGUAGE PATHOLOGY</v>
          </cell>
          <cell r="F71" t="str">
            <v>D41</v>
          </cell>
          <cell r="H71">
            <v>213999.58535357102</v>
          </cell>
          <cell r="J71">
            <v>1664.1</v>
          </cell>
          <cell r="L71">
            <v>215663.68535357103</v>
          </cell>
          <cell r="N71">
            <v>1.4227163461538461</v>
          </cell>
          <cell r="O71" t="str">
            <v>STH</v>
          </cell>
          <cell r="P71">
            <v>214</v>
          </cell>
          <cell r="R71">
            <v>1.7</v>
          </cell>
          <cell r="T71">
            <v>215.7</v>
          </cell>
          <cell r="AD71">
            <v>214</v>
          </cell>
          <cell r="AF71">
            <v>1.7</v>
          </cell>
          <cell r="AH71">
            <v>215.7</v>
          </cell>
          <cell r="AJ71">
            <v>1.4227163461538461</v>
          </cell>
          <cell r="AL71">
            <v>0</v>
          </cell>
          <cell r="AN71">
            <v>0</v>
          </cell>
          <cell r="AP71">
            <v>0</v>
          </cell>
          <cell r="AR71">
            <v>0</v>
          </cell>
          <cell r="AT71">
            <v>0.82665212301399404</v>
          </cell>
          <cell r="AV71">
            <v>15.095813855114187</v>
          </cell>
          <cell r="AX71">
            <v>15.922465978128182</v>
          </cell>
          <cell r="AZ71">
            <v>6.2281128147913421E-3</v>
          </cell>
          <cell r="BB71">
            <v>214.82665212301399</v>
          </cell>
          <cell r="BD71">
            <v>16.795813855114186</v>
          </cell>
          <cell r="BF71">
            <v>231.62246597812816</v>
          </cell>
          <cell r="BH71">
            <v>1.4289444589686375</v>
          </cell>
          <cell r="BJ71">
            <v>0</v>
          </cell>
          <cell r="BN71">
            <v>0</v>
          </cell>
          <cell r="BP71">
            <v>0</v>
          </cell>
          <cell r="BR71">
            <v>214.82665212301399</v>
          </cell>
          <cell r="BT71">
            <v>16.795813855114186</v>
          </cell>
          <cell r="BV71">
            <v>231.62246597812816</v>
          </cell>
          <cell r="BX71">
            <v>1.4289444589686375</v>
          </cell>
          <cell r="CB71">
            <v>1.5355099999999999</v>
          </cell>
          <cell r="CD71">
            <v>1.5355099999999999</v>
          </cell>
          <cell r="CG71" t="str">
            <v>STH</v>
          </cell>
          <cell r="CO71" t="str">
            <v>STH</v>
          </cell>
          <cell r="CP71">
            <v>216.36216212301397</v>
          </cell>
          <cell r="CR71">
            <v>16.795813855114186</v>
          </cell>
          <cell r="CT71">
            <v>233.15797597812815</v>
          </cell>
          <cell r="CV71">
            <v>1.4289444589686375</v>
          </cell>
          <cell r="DJ71">
            <v>216.36216212301397</v>
          </cell>
          <cell r="DL71">
            <v>0</v>
          </cell>
        </row>
        <row r="72">
          <cell r="B72" t="str">
            <v>REC</v>
          </cell>
          <cell r="D72" t="str">
            <v>RECREATIONAL THERAPY</v>
          </cell>
          <cell r="F72" t="str">
            <v>D42</v>
          </cell>
          <cell r="H72">
            <v>0</v>
          </cell>
          <cell r="J72">
            <v>0</v>
          </cell>
          <cell r="L72">
            <v>0</v>
          </cell>
          <cell r="N72">
            <v>0</v>
          </cell>
          <cell r="O72" t="str">
            <v>REC</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REC</v>
          </cell>
          <cell r="CO72" t="str">
            <v>REC</v>
          </cell>
          <cell r="CP72">
            <v>0</v>
          </cell>
          <cell r="CR72">
            <v>0</v>
          </cell>
          <cell r="CT72">
            <v>0</v>
          </cell>
          <cell r="CV72">
            <v>0</v>
          </cell>
          <cell r="DJ72">
            <v>0</v>
          </cell>
          <cell r="DL72">
            <v>0</v>
          </cell>
        </row>
        <row r="73">
          <cell r="B73" t="str">
            <v>AUD</v>
          </cell>
          <cell r="D73" t="str">
            <v>AUDIOLOGY</v>
          </cell>
          <cell r="F73" t="str">
            <v>D43</v>
          </cell>
          <cell r="H73">
            <v>0</v>
          </cell>
          <cell r="J73">
            <v>91450</v>
          </cell>
          <cell r="L73">
            <v>91450</v>
          </cell>
          <cell r="N73">
            <v>0</v>
          </cell>
          <cell r="O73" t="str">
            <v>AUD</v>
          </cell>
          <cell r="P73">
            <v>0</v>
          </cell>
          <cell r="R73">
            <v>91.5</v>
          </cell>
          <cell r="T73">
            <v>91.5</v>
          </cell>
          <cell r="AD73">
            <v>0</v>
          </cell>
          <cell r="AF73">
            <v>91.5</v>
          </cell>
          <cell r="AH73">
            <v>91.5</v>
          </cell>
          <cell r="AJ73">
            <v>0</v>
          </cell>
          <cell r="AL73">
            <v>0</v>
          </cell>
          <cell r="AN73">
            <v>0</v>
          </cell>
          <cell r="AP73">
            <v>0</v>
          </cell>
          <cell r="AR73">
            <v>0</v>
          </cell>
          <cell r="AT73">
            <v>0</v>
          </cell>
          <cell r="AV73">
            <v>0</v>
          </cell>
          <cell r="AX73">
            <v>0</v>
          </cell>
          <cell r="AZ73">
            <v>0</v>
          </cell>
          <cell r="BB73">
            <v>0</v>
          </cell>
          <cell r="BD73">
            <v>91.5</v>
          </cell>
          <cell r="BF73">
            <v>91.5</v>
          </cell>
          <cell r="BH73">
            <v>0</v>
          </cell>
          <cell r="BJ73">
            <v>0</v>
          </cell>
          <cell r="BN73">
            <v>0</v>
          </cell>
          <cell r="BP73">
            <v>0</v>
          </cell>
          <cell r="BR73">
            <v>0</v>
          </cell>
          <cell r="BT73">
            <v>91.5</v>
          </cell>
          <cell r="BV73">
            <v>91.5</v>
          </cell>
          <cell r="BX73">
            <v>0</v>
          </cell>
          <cell r="CB73">
            <v>0</v>
          </cell>
          <cell r="CD73">
            <v>0</v>
          </cell>
          <cell r="CG73" t="str">
            <v>AUD</v>
          </cell>
          <cell r="CO73" t="str">
            <v>AUD</v>
          </cell>
          <cell r="CP73">
            <v>0</v>
          </cell>
          <cell r="CR73">
            <v>91.5</v>
          </cell>
          <cell r="CT73">
            <v>91.5</v>
          </cell>
          <cell r="CV73">
            <v>0</v>
          </cell>
          <cell r="DJ73">
            <v>0</v>
          </cell>
          <cell r="DL73">
            <v>0</v>
          </cell>
        </row>
        <row r="74">
          <cell r="B74" t="str">
            <v>OPM</v>
          </cell>
          <cell r="D74" t="str">
            <v>OTHER PHYSICAL MEDICINE</v>
          </cell>
          <cell r="F74" t="str">
            <v>D44</v>
          </cell>
          <cell r="H74">
            <v>0</v>
          </cell>
          <cell r="J74">
            <v>0</v>
          </cell>
          <cell r="L74">
            <v>0</v>
          </cell>
          <cell r="N74">
            <v>0</v>
          </cell>
          <cell r="O74" t="str">
            <v>OPM</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OPM</v>
          </cell>
          <cell r="CO74" t="str">
            <v>OPM</v>
          </cell>
          <cell r="CP74">
            <v>0</v>
          </cell>
          <cell r="CR74">
            <v>0</v>
          </cell>
          <cell r="CT74">
            <v>0</v>
          </cell>
          <cell r="CV74">
            <v>0</v>
          </cell>
          <cell r="DJ74">
            <v>0</v>
          </cell>
          <cell r="DL74">
            <v>0</v>
          </cell>
        </row>
        <row r="75">
          <cell r="B75" t="str">
            <v>RDL</v>
          </cell>
          <cell r="D75" t="str">
            <v>RENAL DIALYSIS</v>
          </cell>
          <cell r="F75" t="str">
            <v>D45</v>
          </cell>
          <cell r="H75">
            <v>0</v>
          </cell>
          <cell r="J75">
            <v>616572.1100000001</v>
          </cell>
          <cell r="L75">
            <v>616572.1100000001</v>
          </cell>
          <cell r="N75">
            <v>0</v>
          </cell>
          <cell r="O75" t="str">
            <v>RDL</v>
          </cell>
          <cell r="P75">
            <v>0</v>
          </cell>
          <cell r="R75">
            <v>616.6</v>
          </cell>
          <cell r="T75">
            <v>616.6</v>
          </cell>
          <cell r="AD75">
            <v>0</v>
          </cell>
          <cell r="AF75">
            <v>616.6</v>
          </cell>
          <cell r="AH75">
            <v>616.6</v>
          </cell>
          <cell r="AJ75">
            <v>0</v>
          </cell>
          <cell r="AL75">
            <v>0</v>
          </cell>
          <cell r="AN75">
            <v>0</v>
          </cell>
          <cell r="AP75">
            <v>0</v>
          </cell>
          <cell r="AR75">
            <v>0</v>
          </cell>
          <cell r="AT75">
            <v>0</v>
          </cell>
          <cell r="AV75">
            <v>0</v>
          </cell>
          <cell r="AX75">
            <v>0</v>
          </cell>
          <cell r="AZ75">
            <v>0</v>
          </cell>
          <cell r="BB75">
            <v>0</v>
          </cell>
          <cell r="BD75">
            <v>616.6</v>
          </cell>
          <cell r="BF75">
            <v>616.6</v>
          </cell>
          <cell r="BH75">
            <v>0</v>
          </cell>
          <cell r="BJ75">
            <v>0</v>
          </cell>
          <cell r="BN75">
            <v>0</v>
          </cell>
          <cell r="BP75">
            <v>0</v>
          </cell>
          <cell r="BR75">
            <v>0</v>
          </cell>
          <cell r="BT75">
            <v>616.6</v>
          </cell>
          <cell r="BV75">
            <v>616.6</v>
          </cell>
          <cell r="BX75">
            <v>0</v>
          </cell>
          <cell r="CB75">
            <v>0</v>
          </cell>
          <cell r="CD75">
            <v>0</v>
          </cell>
          <cell r="CG75" t="str">
            <v>RDL</v>
          </cell>
          <cell r="CO75" t="str">
            <v>RDL</v>
          </cell>
          <cell r="CP75">
            <v>0</v>
          </cell>
          <cell r="CR75">
            <v>616.6</v>
          </cell>
          <cell r="CT75">
            <v>616.6</v>
          </cell>
          <cell r="CV75">
            <v>0</v>
          </cell>
          <cell r="DJ75">
            <v>0</v>
          </cell>
          <cell r="DL75">
            <v>0</v>
          </cell>
        </row>
        <row r="76">
          <cell r="B76" t="str">
            <v>OA</v>
          </cell>
          <cell r="D76" t="str">
            <v>ORGAN ACQUISITION</v>
          </cell>
          <cell r="F76" t="str">
            <v>D46</v>
          </cell>
          <cell r="H76">
            <v>0</v>
          </cell>
          <cell r="J76">
            <v>0</v>
          </cell>
          <cell r="L76">
            <v>0</v>
          </cell>
          <cell r="N76">
            <v>0</v>
          </cell>
          <cell r="O76" t="str">
            <v>OA</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OA</v>
          </cell>
          <cell r="CO76" t="str">
            <v>OA</v>
          </cell>
          <cell r="CP76">
            <v>0</v>
          </cell>
          <cell r="CR76">
            <v>0</v>
          </cell>
          <cell r="CT76">
            <v>0</v>
          </cell>
          <cell r="CV76">
            <v>0</v>
          </cell>
          <cell r="DJ76">
            <v>0</v>
          </cell>
          <cell r="DL76">
            <v>0</v>
          </cell>
        </row>
        <row r="77">
          <cell r="B77" t="str">
            <v>AOR</v>
          </cell>
          <cell r="D77" t="str">
            <v>AMBULATORY SURGERY SVCS</v>
          </cell>
          <cell r="F77" t="str">
            <v>D47</v>
          </cell>
          <cell r="H77">
            <v>0</v>
          </cell>
          <cell r="J77">
            <v>0</v>
          </cell>
          <cell r="L77">
            <v>0</v>
          </cell>
          <cell r="N77">
            <v>0</v>
          </cell>
          <cell r="O77" t="str">
            <v>AOR</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AOR</v>
          </cell>
          <cell r="CO77" t="str">
            <v>AOR</v>
          </cell>
          <cell r="CP77">
            <v>0</v>
          </cell>
          <cell r="CR77">
            <v>0</v>
          </cell>
          <cell r="CT77">
            <v>0</v>
          </cell>
          <cell r="CV77">
            <v>0</v>
          </cell>
          <cell r="DJ77">
            <v>0</v>
          </cell>
          <cell r="DL77">
            <v>0</v>
          </cell>
        </row>
        <row r="78">
          <cell r="B78" t="str">
            <v>LEU</v>
          </cell>
          <cell r="D78" t="str">
            <v>LEUKOPHERESIS</v>
          </cell>
          <cell r="F78" t="str">
            <v>D48</v>
          </cell>
          <cell r="H78">
            <v>0</v>
          </cell>
          <cell r="J78">
            <v>0</v>
          </cell>
          <cell r="L78">
            <v>0</v>
          </cell>
          <cell r="N78">
            <v>0</v>
          </cell>
          <cell r="O78" t="str">
            <v>LEU</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LEU</v>
          </cell>
          <cell r="CO78" t="str">
            <v>LEU</v>
          </cell>
          <cell r="CP78">
            <v>0</v>
          </cell>
          <cell r="CR78">
            <v>0</v>
          </cell>
          <cell r="CT78">
            <v>0</v>
          </cell>
          <cell r="CV78">
            <v>0</v>
          </cell>
          <cell r="DJ78">
            <v>0</v>
          </cell>
          <cell r="DL78">
            <v>0</v>
          </cell>
        </row>
        <row r="79">
          <cell r="B79" t="str">
            <v>HYP</v>
          </cell>
          <cell r="D79" t="str">
            <v>HYPERBARIC CHAMBER</v>
          </cell>
          <cell r="F79" t="str">
            <v>D49</v>
          </cell>
          <cell r="H79">
            <v>0</v>
          </cell>
          <cell r="J79">
            <v>0</v>
          </cell>
          <cell r="L79">
            <v>0</v>
          </cell>
          <cell r="N79">
            <v>0</v>
          </cell>
          <cell r="O79" t="str">
            <v>HYP</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HYP</v>
          </cell>
          <cell r="CO79" t="str">
            <v>HYP</v>
          </cell>
          <cell r="CP79">
            <v>0</v>
          </cell>
          <cell r="CR79">
            <v>0</v>
          </cell>
          <cell r="CT79">
            <v>0</v>
          </cell>
          <cell r="CV79">
            <v>0</v>
          </cell>
          <cell r="DJ79">
            <v>0</v>
          </cell>
          <cell r="DL79">
            <v>0</v>
          </cell>
        </row>
        <row r="80">
          <cell r="B80" t="str">
            <v>FSE</v>
          </cell>
          <cell r="D80" t="str">
            <v>FREE STANDING EMERGENCY</v>
          </cell>
          <cell r="F80" t="str">
            <v>D50</v>
          </cell>
          <cell r="H80">
            <v>0</v>
          </cell>
          <cell r="J80">
            <v>0</v>
          </cell>
          <cell r="L80">
            <v>0</v>
          </cell>
          <cell r="N80">
            <v>0</v>
          </cell>
          <cell r="O80" t="str">
            <v>FSE</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P80">
            <v>0</v>
          </cell>
          <cell r="BR80">
            <v>0</v>
          </cell>
          <cell r="BT80">
            <v>0</v>
          </cell>
          <cell r="BV80">
            <v>0</v>
          </cell>
          <cell r="BX80">
            <v>0</v>
          </cell>
          <cell r="CB80">
            <v>0</v>
          </cell>
          <cell r="CD80">
            <v>0</v>
          </cell>
          <cell r="CG80" t="str">
            <v>FSE</v>
          </cell>
          <cell r="CO80" t="str">
            <v>FSE</v>
          </cell>
          <cell r="CP80">
            <v>0</v>
          </cell>
          <cell r="CR80">
            <v>0</v>
          </cell>
          <cell r="CT80">
            <v>0</v>
          </cell>
          <cell r="CV80">
            <v>0</v>
          </cell>
          <cell r="DJ80">
            <v>0</v>
          </cell>
          <cell r="DL80">
            <v>0</v>
          </cell>
        </row>
        <row r="81">
          <cell r="B81" t="str">
            <v>MRI</v>
          </cell>
          <cell r="D81" t="str">
            <v>MAGNETIC RESONANCE IMAGING</v>
          </cell>
          <cell r="F81" t="str">
            <v>D51</v>
          </cell>
          <cell r="H81">
            <v>14561.57342486169</v>
          </cell>
          <cell r="J81">
            <v>1281756.9993351423</v>
          </cell>
          <cell r="L81">
            <v>1296318.5727600041</v>
          </cell>
          <cell r="N81">
            <v>0.3801421157356325</v>
          </cell>
          <cell r="O81" t="str">
            <v>MRI</v>
          </cell>
          <cell r="P81">
            <v>14.6</v>
          </cell>
          <cell r="R81">
            <v>1281.8</v>
          </cell>
          <cell r="T81">
            <v>1296.3999999999999</v>
          </cell>
          <cell r="AD81">
            <v>14.6</v>
          </cell>
          <cell r="AF81">
            <v>1281.8</v>
          </cell>
          <cell r="AH81">
            <v>1296.3999999999999</v>
          </cell>
          <cell r="AJ81">
            <v>0.3801421157356325</v>
          </cell>
          <cell r="AL81">
            <v>0</v>
          </cell>
          <cell r="AN81">
            <v>0</v>
          </cell>
          <cell r="AP81">
            <v>0</v>
          </cell>
          <cell r="AR81">
            <v>0</v>
          </cell>
          <cell r="AT81">
            <v>0.22087697795095901</v>
          </cell>
          <cell r="AV81">
            <v>4.0335198461365254</v>
          </cell>
          <cell r="AX81">
            <v>4.2543968240874843</v>
          </cell>
          <cell r="AZ81">
            <v>1.6641180716419266E-3</v>
          </cell>
          <cell r="BB81">
            <v>14.820876977950959</v>
          </cell>
          <cell r="BD81">
            <v>1285.8335198461364</v>
          </cell>
          <cell r="BF81">
            <v>1300.6543968240874</v>
          </cell>
          <cell r="BH81">
            <v>0.38180623380727441</v>
          </cell>
          <cell r="BJ81">
            <v>0</v>
          </cell>
          <cell r="BN81">
            <v>0</v>
          </cell>
          <cell r="BP81">
            <v>0</v>
          </cell>
          <cell r="BR81">
            <v>14.820876977950959</v>
          </cell>
          <cell r="BT81">
            <v>1285.8335198461364</v>
          </cell>
          <cell r="BV81">
            <v>1300.6543968240874</v>
          </cell>
          <cell r="BX81">
            <v>0.38180623380727441</v>
          </cell>
          <cell r="CB81">
            <v>0.41027999999999998</v>
          </cell>
          <cell r="CD81">
            <v>0.41027999999999998</v>
          </cell>
          <cell r="CG81" t="str">
            <v>MRI</v>
          </cell>
          <cell r="CO81" t="str">
            <v>MRI</v>
          </cell>
          <cell r="CP81">
            <v>15.23115697795096</v>
          </cell>
          <cell r="CR81">
            <v>1285.8335198461364</v>
          </cell>
          <cell r="CT81">
            <v>1301.0646768240874</v>
          </cell>
          <cell r="CV81">
            <v>0.38180623380727441</v>
          </cell>
          <cell r="DJ81">
            <v>15.23115697795096</v>
          </cell>
          <cell r="DL81">
            <v>0</v>
          </cell>
        </row>
        <row r="82">
          <cell r="B82" t="str">
            <v>ADD</v>
          </cell>
          <cell r="D82" t="str">
            <v>ADOLESCENT DUAL DIAGNOSED</v>
          </cell>
          <cell r="F82" t="str">
            <v>D52</v>
          </cell>
          <cell r="H82">
            <v>0</v>
          </cell>
          <cell r="J82">
            <v>0</v>
          </cell>
          <cell r="L82">
            <v>0</v>
          </cell>
          <cell r="N82">
            <v>0</v>
          </cell>
          <cell r="O82" t="str">
            <v>ADD</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P82">
            <v>0</v>
          </cell>
          <cell r="BR82">
            <v>0</v>
          </cell>
          <cell r="BT82">
            <v>0</v>
          </cell>
          <cell r="BV82">
            <v>0</v>
          </cell>
          <cell r="BX82">
            <v>0</v>
          </cell>
          <cell r="CB82">
            <v>0</v>
          </cell>
          <cell r="CD82">
            <v>0</v>
          </cell>
          <cell r="CG82" t="str">
            <v>ADD</v>
          </cell>
          <cell r="CO82" t="str">
            <v>CNA</v>
          </cell>
          <cell r="CP82">
            <v>0</v>
          </cell>
          <cell r="CR82">
            <v>0</v>
          </cell>
          <cell r="CT82">
            <v>0</v>
          </cell>
          <cell r="CV82">
            <v>0</v>
          </cell>
          <cell r="DJ82">
            <v>0</v>
          </cell>
          <cell r="DL82">
            <v>0</v>
          </cell>
        </row>
        <row r="83">
          <cell r="B83" t="str">
            <v>LIT</v>
          </cell>
          <cell r="D83" t="str">
            <v>LITHOTRIPSY</v>
          </cell>
          <cell r="F83" t="str">
            <v>D53</v>
          </cell>
          <cell r="H83">
            <v>0</v>
          </cell>
          <cell r="J83">
            <v>34290</v>
          </cell>
          <cell r="L83">
            <v>34290</v>
          </cell>
          <cell r="N83">
            <v>0</v>
          </cell>
          <cell r="O83" t="str">
            <v>LIT</v>
          </cell>
          <cell r="P83">
            <v>0</v>
          </cell>
          <cell r="R83">
            <v>34.299999999999997</v>
          </cell>
          <cell r="T83">
            <v>34.299999999999997</v>
          </cell>
          <cell r="AD83">
            <v>0</v>
          </cell>
          <cell r="AF83">
            <v>34.299999999999997</v>
          </cell>
          <cell r="AH83">
            <v>34.299999999999997</v>
          </cell>
          <cell r="AJ83">
            <v>0</v>
          </cell>
          <cell r="AL83">
            <v>0</v>
          </cell>
          <cell r="AN83">
            <v>0</v>
          </cell>
          <cell r="AP83">
            <v>0</v>
          </cell>
          <cell r="AR83">
            <v>0</v>
          </cell>
          <cell r="AT83">
            <v>0</v>
          </cell>
          <cell r="AV83">
            <v>0</v>
          </cell>
          <cell r="AX83">
            <v>0</v>
          </cell>
          <cell r="AZ83">
            <v>0</v>
          </cell>
          <cell r="BB83">
            <v>0</v>
          </cell>
          <cell r="BD83">
            <v>34.299999999999997</v>
          </cell>
          <cell r="BF83">
            <v>34.299999999999997</v>
          </cell>
          <cell r="BH83">
            <v>0</v>
          </cell>
          <cell r="BJ83">
            <v>0</v>
          </cell>
          <cell r="BN83">
            <v>0</v>
          </cell>
          <cell r="BP83">
            <v>0</v>
          </cell>
          <cell r="BR83">
            <v>0</v>
          </cell>
          <cell r="BT83">
            <v>34.299999999999997</v>
          </cell>
          <cell r="BV83">
            <v>34.299999999999997</v>
          </cell>
          <cell r="BX83">
            <v>0</v>
          </cell>
          <cell r="CB83">
            <v>0</v>
          </cell>
          <cell r="CD83">
            <v>0</v>
          </cell>
          <cell r="CG83" t="str">
            <v>LIT</v>
          </cell>
          <cell r="CO83" t="str">
            <v>LIT</v>
          </cell>
          <cell r="CP83">
            <v>0</v>
          </cell>
          <cell r="CR83">
            <v>34.299999999999997</v>
          </cell>
          <cell r="CT83">
            <v>34.299999999999997</v>
          </cell>
          <cell r="CV83">
            <v>0</v>
          </cell>
          <cell r="DJ83">
            <v>0</v>
          </cell>
          <cell r="DL83">
            <v>0</v>
          </cell>
        </row>
        <row r="84">
          <cell r="B84" t="str">
            <v>RHB</v>
          </cell>
          <cell r="D84" t="str">
            <v>REHABILITATION</v>
          </cell>
          <cell r="F84" t="str">
            <v>D54</v>
          </cell>
          <cell r="H84">
            <v>0</v>
          </cell>
          <cell r="J84">
            <v>0</v>
          </cell>
          <cell r="L84">
            <v>0</v>
          </cell>
          <cell r="N84">
            <v>0</v>
          </cell>
          <cell r="O84" t="str">
            <v>RHB</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RHB</v>
          </cell>
          <cell r="CO84" t="str">
            <v>RHB</v>
          </cell>
          <cell r="CP84">
            <v>0</v>
          </cell>
          <cell r="CR84">
            <v>0</v>
          </cell>
          <cell r="CT84">
            <v>0</v>
          </cell>
          <cell r="CV84">
            <v>0</v>
          </cell>
          <cell r="DJ84">
            <v>0</v>
          </cell>
          <cell r="DL84">
            <v>0</v>
          </cell>
        </row>
        <row r="85">
          <cell r="B85" t="str">
            <v>OBV</v>
          </cell>
          <cell r="D85" t="str">
            <v>OBSERVATION</v>
          </cell>
          <cell r="F85" t="str">
            <v>D55</v>
          </cell>
          <cell r="H85">
            <v>1217904.5933518717</v>
          </cell>
          <cell r="J85">
            <v>239800.22724056267</v>
          </cell>
          <cell r="L85">
            <v>1457704.8205924344</v>
          </cell>
          <cell r="N85">
            <v>14.611376337452585</v>
          </cell>
          <cell r="O85" t="str">
            <v>OBV</v>
          </cell>
          <cell r="P85">
            <v>1217.9000000000001</v>
          </cell>
          <cell r="R85">
            <v>239.8</v>
          </cell>
          <cell r="T85">
            <v>1457.7</v>
          </cell>
          <cell r="AD85">
            <v>1217.9000000000001</v>
          </cell>
          <cell r="AF85">
            <v>239.8</v>
          </cell>
          <cell r="AH85">
            <v>1457.7</v>
          </cell>
          <cell r="AJ85">
            <v>14.611376337452585</v>
          </cell>
          <cell r="AL85">
            <v>0</v>
          </cell>
          <cell r="AN85">
            <v>0</v>
          </cell>
          <cell r="AP85">
            <v>0</v>
          </cell>
          <cell r="AR85">
            <v>0</v>
          </cell>
          <cell r="AT85">
            <v>8.489763474050573</v>
          </cell>
          <cell r="AV85">
            <v>155.03485143295933</v>
          </cell>
          <cell r="AX85">
            <v>163.52461490700989</v>
          </cell>
          <cell r="AZ85">
            <v>6.3963066464400448E-2</v>
          </cell>
          <cell r="BB85">
            <v>1226.3897634740506</v>
          </cell>
          <cell r="BD85">
            <v>394.83485143295934</v>
          </cell>
          <cell r="BF85">
            <v>1621.2246149070099</v>
          </cell>
          <cell r="BH85">
            <v>14.675339403916986</v>
          </cell>
          <cell r="BJ85">
            <v>0</v>
          </cell>
          <cell r="BN85">
            <v>0</v>
          </cell>
          <cell r="BR85">
            <v>1226.3897634740506</v>
          </cell>
          <cell r="BT85">
            <v>394.83485143295934</v>
          </cell>
          <cell r="BV85">
            <v>1621.2246149070099</v>
          </cell>
          <cell r="BX85">
            <v>14.675339403916986</v>
          </cell>
          <cell r="CB85">
            <v>15.76981</v>
          </cell>
          <cell r="CD85">
            <v>15.76981</v>
          </cell>
          <cell r="CG85" t="str">
            <v>OBV</v>
          </cell>
          <cell r="CO85" t="str">
            <v>OBV</v>
          </cell>
          <cell r="CP85">
            <v>1242.1595734740506</v>
          </cell>
          <cell r="CR85">
            <v>394.83485143295934</v>
          </cell>
          <cell r="CT85">
            <v>1636.9944249070099</v>
          </cell>
          <cell r="CV85">
            <v>14.675339403916986</v>
          </cell>
          <cell r="DJ85">
            <v>1242.1595734740506</v>
          </cell>
          <cell r="DL85">
            <v>0</v>
          </cell>
        </row>
        <row r="86">
          <cell r="B86" t="str">
            <v>AMR</v>
          </cell>
          <cell r="D86" t="str">
            <v>AMBULANCE REBUNDLED SVCS</v>
          </cell>
          <cell r="F86" t="str">
            <v>D56</v>
          </cell>
          <cell r="H86">
            <v>0</v>
          </cell>
          <cell r="J86">
            <v>154917.03</v>
          </cell>
          <cell r="L86">
            <v>154917.03</v>
          </cell>
          <cell r="N86">
            <v>0</v>
          </cell>
          <cell r="O86" t="str">
            <v>AMR</v>
          </cell>
          <cell r="P86">
            <v>0</v>
          </cell>
          <cell r="R86">
            <v>154.9</v>
          </cell>
          <cell r="T86">
            <v>154.9</v>
          </cell>
          <cell r="AD86">
            <v>0</v>
          </cell>
          <cell r="AF86">
            <v>154.9</v>
          </cell>
          <cell r="AH86">
            <v>154.9</v>
          </cell>
          <cell r="AJ86">
            <v>0</v>
          </cell>
          <cell r="AL86">
            <v>0</v>
          </cell>
          <cell r="AN86">
            <v>0</v>
          </cell>
          <cell r="AP86">
            <v>0</v>
          </cell>
          <cell r="AR86">
            <v>0</v>
          </cell>
          <cell r="AT86">
            <v>0</v>
          </cell>
          <cell r="AV86">
            <v>0</v>
          </cell>
          <cell r="AX86">
            <v>0</v>
          </cell>
          <cell r="AZ86">
            <v>0</v>
          </cell>
          <cell r="BB86">
            <v>0</v>
          </cell>
          <cell r="BD86">
            <v>154.9</v>
          </cell>
          <cell r="BF86">
            <v>154.9</v>
          </cell>
          <cell r="BH86">
            <v>0</v>
          </cell>
          <cell r="BJ86">
            <v>0</v>
          </cell>
          <cell r="BN86">
            <v>0</v>
          </cell>
          <cell r="BR86">
            <v>0</v>
          </cell>
          <cell r="BT86">
            <v>154.9</v>
          </cell>
          <cell r="BV86">
            <v>154.9</v>
          </cell>
          <cell r="BX86">
            <v>0</v>
          </cell>
          <cell r="CB86">
            <v>0</v>
          </cell>
          <cell r="CD86">
            <v>0</v>
          </cell>
          <cell r="CG86" t="str">
            <v>AMR</v>
          </cell>
          <cell r="CO86" t="str">
            <v>AMR</v>
          </cell>
          <cell r="CP86">
            <v>0</v>
          </cell>
          <cell r="CR86">
            <v>154.9</v>
          </cell>
          <cell r="CT86">
            <v>154.9</v>
          </cell>
          <cell r="CV86">
            <v>0</v>
          </cell>
          <cell r="DJ86">
            <v>0</v>
          </cell>
          <cell r="DL86">
            <v>0</v>
          </cell>
        </row>
        <row r="87">
          <cell r="B87" t="str">
            <v>TMT</v>
          </cell>
          <cell r="D87" t="str">
            <v>TRANSURETHAL MICROWAVE THERMOTHERAPY</v>
          </cell>
          <cell r="F87" t="str">
            <v>D57</v>
          </cell>
          <cell r="H87">
            <v>0</v>
          </cell>
          <cell r="J87">
            <v>0</v>
          </cell>
          <cell r="L87">
            <v>0</v>
          </cell>
          <cell r="N87">
            <v>0</v>
          </cell>
          <cell r="O87" t="str">
            <v>TMT</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R87">
            <v>0</v>
          </cell>
          <cell r="BT87">
            <v>0</v>
          </cell>
          <cell r="BV87">
            <v>0</v>
          </cell>
          <cell r="BX87">
            <v>0</v>
          </cell>
          <cell r="CB87">
            <v>0</v>
          </cell>
          <cell r="CD87">
            <v>0</v>
          </cell>
          <cell r="CG87" t="str">
            <v>TMT</v>
          </cell>
          <cell r="CO87" t="str">
            <v>AMR</v>
          </cell>
          <cell r="CP87">
            <v>0</v>
          </cell>
          <cell r="CR87">
            <v>0</v>
          </cell>
          <cell r="CT87">
            <v>0</v>
          </cell>
          <cell r="CV87">
            <v>0</v>
          </cell>
          <cell r="DJ87">
            <v>0</v>
          </cell>
          <cell r="DL87">
            <v>0</v>
          </cell>
        </row>
        <row r="88">
          <cell r="B88" t="str">
            <v>OCL</v>
          </cell>
          <cell r="D88" t="str">
            <v>ONCOLOGY O/P CLINIC</v>
          </cell>
          <cell r="F88" t="str">
            <v>D58</v>
          </cell>
          <cell r="H88">
            <v>0</v>
          </cell>
          <cell r="J88">
            <v>0</v>
          </cell>
          <cell r="L88">
            <v>0</v>
          </cell>
          <cell r="N88">
            <v>0</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R88">
            <v>0</v>
          </cell>
          <cell r="BT88">
            <v>0</v>
          </cell>
          <cell r="BV88">
            <v>0</v>
          </cell>
          <cell r="BX88">
            <v>0</v>
          </cell>
          <cell r="CB88">
            <v>0</v>
          </cell>
          <cell r="CD88">
            <v>0</v>
          </cell>
          <cell r="CP88">
            <v>0</v>
          </cell>
          <cell r="CR88">
            <v>0</v>
          </cell>
          <cell r="CT88">
            <v>0</v>
          </cell>
          <cell r="CV88">
            <v>0</v>
          </cell>
          <cell r="DJ88">
            <v>0</v>
          </cell>
          <cell r="DL88">
            <v>0</v>
          </cell>
        </row>
        <row r="89">
          <cell r="B89" t="str">
            <v>TNA</v>
          </cell>
          <cell r="D89" t="str">
            <v>TRANSURETHAL NEEDLE ABLATION</v>
          </cell>
          <cell r="F89" t="str">
            <v>D59</v>
          </cell>
          <cell r="H89">
            <v>0</v>
          </cell>
          <cell r="J89">
            <v>0</v>
          </cell>
          <cell r="L89">
            <v>0</v>
          </cell>
          <cell r="N89">
            <v>0</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R89">
            <v>0</v>
          </cell>
          <cell r="BT89">
            <v>0</v>
          </cell>
          <cell r="BV89">
            <v>0</v>
          </cell>
          <cell r="BX89">
            <v>0</v>
          </cell>
          <cell r="CB89">
            <v>0</v>
          </cell>
          <cell r="CD89">
            <v>0</v>
          </cell>
          <cell r="CP89">
            <v>0</v>
          </cell>
          <cell r="CR89">
            <v>0</v>
          </cell>
          <cell r="CT89">
            <v>0</v>
          </cell>
          <cell r="CV89">
            <v>0</v>
          </cell>
          <cell r="DJ89">
            <v>0</v>
          </cell>
          <cell r="DL89">
            <v>0</v>
          </cell>
        </row>
        <row r="90">
          <cell r="B90" t="str">
            <v>PAD</v>
          </cell>
          <cell r="D90" t="str">
            <v>PSYCH ADULT</v>
          </cell>
          <cell r="F90" t="str">
            <v>D70</v>
          </cell>
          <cell r="H90">
            <v>0</v>
          </cell>
          <cell r="J90">
            <v>0</v>
          </cell>
          <cell r="L90">
            <v>0</v>
          </cell>
          <cell r="N90">
            <v>0</v>
          </cell>
          <cell r="O90" t="str">
            <v>PAD</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PAD</v>
          </cell>
          <cell r="CO90" t="str">
            <v>PAD</v>
          </cell>
          <cell r="CP90">
            <v>0</v>
          </cell>
          <cell r="CR90">
            <v>0</v>
          </cell>
          <cell r="CT90">
            <v>0</v>
          </cell>
          <cell r="CV90">
            <v>0</v>
          </cell>
          <cell r="DJ90">
            <v>0</v>
          </cell>
          <cell r="DL90">
            <v>0</v>
          </cell>
        </row>
        <row r="91">
          <cell r="B91" t="str">
            <v>PCD</v>
          </cell>
          <cell r="D91" t="str">
            <v>PSYCH CHILD/ADOLESCENT</v>
          </cell>
          <cell r="F91" t="str">
            <v>D71</v>
          </cell>
          <cell r="H91">
            <v>0</v>
          </cell>
          <cell r="J91">
            <v>0</v>
          </cell>
          <cell r="L91">
            <v>0</v>
          </cell>
          <cell r="N91">
            <v>0</v>
          </cell>
          <cell r="O91" t="str">
            <v>PCD</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PCD</v>
          </cell>
          <cell r="CO91" t="str">
            <v>PCD</v>
          </cell>
          <cell r="CP91">
            <v>0</v>
          </cell>
          <cell r="CR91">
            <v>0</v>
          </cell>
          <cell r="CT91">
            <v>0</v>
          </cell>
          <cell r="CV91">
            <v>0</v>
          </cell>
          <cell r="DJ91">
            <v>0</v>
          </cell>
          <cell r="DL91">
            <v>0</v>
          </cell>
        </row>
        <row r="92">
          <cell r="B92" t="str">
            <v>PSG</v>
          </cell>
          <cell r="D92" t="str">
            <v>PSYCH GERIATRIC</v>
          </cell>
          <cell r="F92" t="str">
            <v>D73</v>
          </cell>
          <cell r="H92">
            <v>0</v>
          </cell>
          <cell r="J92">
            <v>0</v>
          </cell>
          <cell r="L92">
            <v>0</v>
          </cell>
          <cell r="N92">
            <v>0</v>
          </cell>
          <cell r="O92" t="str">
            <v>PSG</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PSG</v>
          </cell>
          <cell r="CO92" t="str">
            <v>PSG</v>
          </cell>
          <cell r="CP92">
            <v>0</v>
          </cell>
          <cell r="CR92">
            <v>0</v>
          </cell>
          <cell r="CT92">
            <v>0</v>
          </cell>
          <cell r="CV92">
            <v>0</v>
          </cell>
          <cell r="DJ92">
            <v>0</v>
          </cell>
          <cell r="DL92">
            <v>0</v>
          </cell>
        </row>
        <row r="93">
          <cell r="B93" t="str">
            <v>ITH</v>
          </cell>
          <cell r="D93" t="str">
            <v>INDIVIDUAL THERAPIES</v>
          </cell>
          <cell r="F93" t="str">
            <v>D74</v>
          </cell>
          <cell r="H93">
            <v>0</v>
          </cell>
          <cell r="J93">
            <v>0</v>
          </cell>
          <cell r="L93">
            <v>0</v>
          </cell>
          <cell r="N93">
            <v>0</v>
          </cell>
          <cell r="O93" t="str">
            <v>ITH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ITH</v>
          </cell>
          <cell r="CO93" t="str">
            <v>ITH</v>
          </cell>
          <cell r="CP93">
            <v>0</v>
          </cell>
          <cell r="CR93">
            <v>0</v>
          </cell>
          <cell r="CT93">
            <v>0</v>
          </cell>
          <cell r="CV93">
            <v>0</v>
          </cell>
          <cell r="DJ93">
            <v>0</v>
          </cell>
          <cell r="DL93">
            <v>0</v>
          </cell>
        </row>
        <row r="94">
          <cell r="B94" t="str">
            <v>GTH</v>
          </cell>
          <cell r="D94" t="str">
            <v>GROUP THERAPIES</v>
          </cell>
          <cell r="F94" t="str">
            <v>D75</v>
          </cell>
          <cell r="H94">
            <v>0</v>
          </cell>
          <cell r="J94">
            <v>0</v>
          </cell>
          <cell r="L94">
            <v>0</v>
          </cell>
          <cell r="N94">
            <v>0</v>
          </cell>
          <cell r="O94" t="str">
            <v>GTH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GTH</v>
          </cell>
          <cell r="CO94" t="str">
            <v>GTH</v>
          </cell>
          <cell r="CP94">
            <v>0</v>
          </cell>
          <cell r="CR94">
            <v>0</v>
          </cell>
          <cell r="CT94">
            <v>0</v>
          </cell>
          <cell r="CV94">
            <v>0</v>
          </cell>
          <cell r="DJ94">
            <v>0</v>
          </cell>
          <cell r="DL94">
            <v>0</v>
          </cell>
        </row>
        <row r="95">
          <cell r="B95" t="str">
            <v>FTH</v>
          </cell>
          <cell r="D95" t="str">
            <v>FAMILY THERAPIES</v>
          </cell>
          <cell r="F95" t="str">
            <v>D76</v>
          </cell>
          <cell r="H95">
            <v>0</v>
          </cell>
          <cell r="J95">
            <v>0</v>
          </cell>
          <cell r="L95">
            <v>0</v>
          </cell>
          <cell r="N95">
            <v>0</v>
          </cell>
          <cell r="O95" t="str">
            <v>FTH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FTH</v>
          </cell>
          <cell r="CO95" t="str">
            <v>FTH</v>
          </cell>
          <cell r="CP95">
            <v>0</v>
          </cell>
          <cell r="CR95">
            <v>0</v>
          </cell>
          <cell r="CT95">
            <v>0</v>
          </cell>
          <cell r="CV95">
            <v>0</v>
          </cell>
          <cell r="DJ95">
            <v>0</v>
          </cell>
          <cell r="DL95">
            <v>0</v>
          </cell>
        </row>
        <row r="96">
          <cell r="B96" t="str">
            <v>PST</v>
          </cell>
          <cell r="D96" t="str">
            <v>PSYCHOLOGICAL TESTING</v>
          </cell>
          <cell r="F96" t="str">
            <v>D77</v>
          </cell>
          <cell r="H96">
            <v>0</v>
          </cell>
          <cell r="J96">
            <v>0</v>
          </cell>
          <cell r="L96">
            <v>0</v>
          </cell>
          <cell r="N96">
            <v>0</v>
          </cell>
          <cell r="O96" t="str">
            <v>PST</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J96">
            <v>0</v>
          </cell>
          <cell r="BN96">
            <v>0</v>
          </cell>
          <cell r="BP96">
            <v>0</v>
          </cell>
          <cell r="BR96">
            <v>0</v>
          </cell>
          <cell r="BT96">
            <v>0</v>
          </cell>
          <cell r="BV96">
            <v>0</v>
          </cell>
          <cell r="BX96">
            <v>0</v>
          </cell>
          <cell r="CB96">
            <v>0</v>
          </cell>
          <cell r="CD96">
            <v>0</v>
          </cell>
          <cell r="CG96" t="str">
            <v>PST</v>
          </cell>
          <cell r="CO96" t="str">
            <v>PST</v>
          </cell>
          <cell r="CP96">
            <v>0</v>
          </cell>
          <cell r="CR96">
            <v>0</v>
          </cell>
          <cell r="CT96">
            <v>0</v>
          </cell>
          <cell r="CV96">
            <v>0</v>
          </cell>
          <cell r="DJ96">
            <v>0</v>
          </cell>
          <cell r="DL96">
            <v>0</v>
          </cell>
        </row>
        <row r="97">
          <cell r="B97" t="str">
            <v>PSE</v>
          </cell>
          <cell r="D97" t="str">
            <v>EDUCATION</v>
          </cell>
          <cell r="F97" t="str">
            <v>D78</v>
          </cell>
          <cell r="H97">
            <v>0</v>
          </cell>
          <cell r="J97">
            <v>0</v>
          </cell>
          <cell r="L97">
            <v>0</v>
          </cell>
          <cell r="N97">
            <v>0</v>
          </cell>
          <cell r="O97" t="str">
            <v>PSE</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PSE</v>
          </cell>
          <cell r="CO97" t="str">
            <v>PSE</v>
          </cell>
          <cell r="CP97">
            <v>0</v>
          </cell>
          <cell r="CR97">
            <v>0</v>
          </cell>
          <cell r="CT97">
            <v>0</v>
          </cell>
          <cell r="CV97">
            <v>0</v>
          </cell>
          <cell r="DJ97">
            <v>0</v>
          </cell>
          <cell r="DL97">
            <v>0</v>
          </cell>
        </row>
        <row r="98">
          <cell r="B98" t="str">
            <v>OPT</v>
          </cell>
          <cell r="D98" t="str">
            <v>OTHER THERAPIES</v>
          </cell>
          <cell r="F98" t="str">
            <v>D79</v>
          </cell>
          <cell r="H98">
            <v>0</v>
          </cell>
          <cell r="J98">
            <v>0</v>
          </cell>
          <cell r="L98">
            <v>0</v>
          </cell>
          <cell r="N98">
            <v>0</v>
          </cell>
          <cell r="O98" t="str">
            <v>OPT</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OPT</v>
          </cell>
          <cell r="CO98" t="str">
            <v>OPT</v>
          </cell>
          <cell r="CP98">
            <v>0</v>
          </cell>
          <cell r="CR98">
            <v>0</v>
          </cell>
          <cell r="CT98">
            <v>0</v>
          </cell>
          <cell r="CV98">
            <v>0</v>
          </cell>
          <cell r="DJ98">
            <v>0</v>
          </cell>
          <cell r="DL98">
            <v>0</v>
          </cell>
        </row>
        <row r="99">
          <cell r="B99" t="str">
            <v>ETH</v>
          </cell>
          <cell r="D99" t="str">
            <v>ELECTROCONVULSIVE THERAPY</v>
          </cell>
          <cell r="F99" t="str">
            <v>D80</v>
          </cell>
          <cell r="H99">
            <v>0</v>
          </cell>
          <cell r="J99">
            <v>0</v>
          </cell>
          <cell r="L99">
            <v>0</v>
          </cell>
          <cell r="N99">
            <v>0</v>
          </cell>
          <cell r="O99" t="str">
            <v>ETH</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ETH</v>
          </cell>
          <cell r="CO99" t="str">
            <v>ETH</v>
          </cell>
          <cell r="CP99">
            <v>0</v>
          </cell>
          <cell r="CR99">
            <v>0</v>
          </cell>
          <cell r="CT99">
            <v>0</v>
          </cell>
          <cell r="CV99">
            <v>0</v>
          </cell>
          <cell r="DJ99">
            <v>0</v>
          </cell>
          <cell r="DL99">
            <v>0</v>
          </cell>
        </row>
        <row r="100">
          <cell r="B100" t="str">
            <v>ATH</v>
          </cell>
          <cell r="D100" t="str">
            <v>ACTIVITY THERAPIES</v>
          </cell>
          <cell r="F100" t="str">
            <v>D81</v>
          </cell>
          <cell r="H100">
            <v>0</v>
          </cell>
          <cell r="J100">
            <v>0</v>
          </cell>
          <cell r="L100">
            <v>0</v>
          </cell>
          <cell r="N100">
            <v>0</v>
          </cell>
          <cell r="O100" t="str">
            <v>ATH</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ATH</v>
          </cell>
          <cell r="CO100" t="str">
            <v>ATH</v>
          </cell>
          <cell r="CP100">
            <v>0</v>
          </cell>
          <cell r="CR100">
            <v>0</v>
          </cell>
          <cell r="CT100">
            <v>0</v>
          </cell>
          <cell r="CV100">
            <v>0</v>
          </cell>
          <cell r="DJ100">
            <v>0</v>
          </cell>
          <cell r="DL100">
            <v>0</v>
          </cell>
        </row>
        <row r="101">
          <cell r="B101" t="str">
            <v>EDP</v>
          </cell>
          <cell r="D101" t="str">
            <v>DATA PROCESSING</v>
          </cell>
          <cell r="F101" t="str">
            <v>DP1</v>
          </cell>
          <cell r="H101">
            <v>698159.54838663258</v>
          </cell>
          <cell r="J101">
            <v>12750129.065400634</v>
          </cell>
          <cell r="L101">
            <v>13448288.613787267</v>
          </cell>
          <cell r="N101">
            <v>5.2603365384615381</v>
          </cell>
          <cell r="O101" t="str">
            <v>EDP</v>
          </cell>
          <cell r="P101">
            <v>698.2</v>
          </cell>
          <cell r="R101">
            <v>12750.1</v>
          </cell>
          <cell r="T101">
            <v>13448.300000000001</v>
          </cell>
          <cell r="X101">
            <v>0</v>
          </cell>
          <cell r="Z101">
            <v>0</v>
          </cell>
          <cell r="AD101">
            <v>698.2</v>
          </cell>
          <cell r="AF101">
            <v>12750.1</v>
          </cell>
          <cell r="AH101">
            <v>13448.300000000001</v>
          </cell>
          <cell r="AJ101">
            <v>5.2603365384615381</v>
          </cell>
          <cell r="AL101">
            <v>0</v>
          </cell>
          <cell r="AN101">
            <v>0</v>
          </cell>
          <cell r="AP101">
            <v>0</v>
          </cell>
          <cell r="AR101">
            <v>0</v>
          </cell>
          <cell r="AT101">
            <v>-698.20000000000039</v>
          </cell>
          <cell r="AV101">
            <v>-12750.099999999997</v>
          </cell>
          <cell r="AX101">
            <v>-13448.299999999997</v>
          </cell>
          <cell r="AZ101">
            <v>-5.2603365384615381</v>
          </cell>
          <cell r="BB101">
            <v>0</v>
          </cell>
          <cell r="BD101">
            <v>0</v>
          </cell>
          <cell r="BF101">
            <v>0</v>
          </cell>
          <cell r="BH101">
            <v>0</v>
          </cell>
          <cell r="BN101">
            <v>0</v>
          </cell>
          <cell r="BR101">
            <v>0</v>
          </cell>
          <cell r="BT101">
            <v>0</v>
          </cell>
          <cell r="BV101">
            <v>0</v>
          </cell>
          <cell r="BX101">
            <v>0</v>
          </cell>
          <cell r="CD101">
            <v>0</v>
          </cell>
          <cell r="CG101" t="str">
            <v>EDP</v>
          </cell>
          <cell r="CO101" t="str">
            <v>EDP</v>
          </cell>
          <cell r="CP101">
            <v>0</v>
          </cell>
          <cell r="CR101">
            <v>0</v>
          </cell>
          <cell r="CT101">
            <v>0</v>
          </cell>
          <cell r="CV101">
            <v>0</v>
          </cell>
        </row>
        <row r="102">
          <cell r="B102" t="str">
            <v>AMB</v>
          </cell>
          <cell r="D102" t="str">
            <v>AMBULANCE SERVICE</v>
          </cell>
          <cell r="F102" t="str">
            <v>E1</v>
          </cell>
          <cell r="H102">
            <v>0</v>
          </cell>
          <cell r="J102">
            <v>0</v>
          </cell>
          <cell r="L102">
            <v>0</v>
          </cell>
          <cell r="N102">
            <v>0</v>
          </cell>
          <cell r="O102" t="str">
            <v>AMB</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B102">
            <v>0</v>
          </cell>
          <cell r="CD102">
            <v>0</v>
          </cell>
          <cell r="CG102" t="str">
            <v>AMB</v>
          </cell>
          <cell r="CH102">
            <v>0</v>
          </cell>
          <cell r="CJ102">
            <v>0</v>
          </cell>
          <cell r="CL102">
            <v>0</v>
          </cell>
          <cell r="CN102">
            <v>0</v>
          </cell>
          <cell r="CO102" t="str">
            <v>AMB</v>
          </cell>
          <cell r="CP102">
            <v>0</v>
          </cell>
          <cell r="CR102">
            <v>0</v>
          </cell>
          <cell r="CT102">
            <v>0</v>
          </cell>
          <cell r="CV102">
            <v>0</v>
          </cell>
          <cell r="CX102">
            <v>0</v>
          </cell>
          <cell r="CZ102">
            <v>0</v>
          </cell>
          <cell r="DD102">
            <v>0</v>
          </cell>
          <cell r="DF102">
            <v>0</v>
          </cell>
          <cell r="DH102">
            <v>0</v>
          </cell>
        </row>
        <row r="103">
          <cell r="B103" t="str">
            <v>PAR</v>
          </cell>
          <cell r="D103" t="str">
            <v>PARKING</v>
          </cell>
          <cell r="F103" t="str">
            <v>E2</v>
          </cell>
          <cell r="H103">
            <v>438821.80354415334</v>
          </cell>
          <cell r="J103">
            <v>287974.88999999996</v>
          </cell>
          <cell r="L103">
            <v>726796.69354415336</v>
          </cell>
          <cell r="N103">
            <v>10.98858173076923</v>
          </cell>
          <cell r="O103" t="str">
            <v>PAR</v>
          </cell>
          <cell r="P103">
            <v>438.8</v>
          </cell>
          <cell r="R103">
            <v>288</v>
          </cell>
          <cell r="T103">
            <v>726.8</v>
          </cell>
          <cell r="AD103">
            <v>438.8</v>
          </cell>
          <cell r="AF103">
            <v>288</v>
          </cell>
          <cell r="AH103">
            <v>726.8</v>
          </cell>
          <cell r="AJ103">
            <v>10.98858173076923</v>
          </cell>
          <cell r="AL103">
            <v>0</v>
          </cell>
          <cell r="AN103">
            <v>0</v>
          </cell>
          <cell r="AP103">
            <v>0</v>
          </cell>
          <cell r="AR103">
            <v>0</v>
          </cell>
          <cell r="AT103">
            <v>0</v>
          </cell>
          <cell r="AV103">
            <v>0</v>
          </cell>
          <cell r="AX103">
            <v>0</v>
          </cell>
          <cell r="AZ103">
            <v>0</v>
          </cell>
          <cell r="BB103">
            <v>438.8</v>
          </cell>
          <cell r="BD103">
            <v>288</v>
          </cell>
          <cell r="BF103">
            <v>726.8</v>
          </cell>
          <cell r="BH103">
            <v>10.98858173076923</v>
          </cell>
          <cell r="BN103">
            <v>0</v>
          </cell>
          <cell r="BR103">
            <v>438.8</v>
          </cell>
          <cell r="BT103">
            <v>288</v>
          </cell>
          <cell r="BV103">
            <v>726.8</v>
          </cell>
          <cell r="BX103">
            <v>10.98858173076923</v>
          </cell>
          <cell r="CD103">
            <v>0</v>
          </cell>
          <cell r="CG103" t="str">
            <v>PAR</v>
          </cell>
          <cell r="CH103">
            <v>22.355439302578944</v>
          </cell>
          <cell r="CJ103">
            <v>44.716492798930105</v>
          </cell>
          <cell r="CL103">
            <v>67.071932101509049</v>
          </cell>
          <cell r="CN103">
            <v>0.15888721075903409</v>
          </cell>
          <cell r="CO103" t="str">
            <v>PAR</v>
          </cell>
          <cell r="CP103">
            <v>461.15543930257894</v>
          </cell>
          <cell r="CR103">
            <v>332.71649279893012</v>
          </cell>
          <cell r="CT103">
            <v>793.87193210150906</v>
          </cell>
          <cell r="CV103">
            <v>11.147468941528263</v>
          </cell>
          <cell r="CX103">
            <v>1207.90589</v>
          </cell>
          <cell r="CZ103">
            <v>414.03395789849094</v>
          </cell>
          <cell r="DB103">
            <v>0</v>
          </cell>
          <cell r="DD103">
            <v>414.03395789849094</v>
          </cell>
          <cell r="DF103">
            <v>0</v>
          </cell>
          <cell r="DH103">
            <v>414.03395789849094</v>
          </cell>
        </row>
        <row r="104">
          <cell r="B104" t="str">
            <v>DPO</v>
          </cell>
          <cell r="D104" t="str">
            <v>DOCTOR PRIVATE OFFICE RENT</v>
          </cell>
          <cell r="F104" t="str">
            <v>E3</v>
          </cell>
          <cell r="H104">
            <v>0</v>
          </cell>
          <cell r="J104">
            <v>0</v>
          </cell>
          <cell r="L104">
            <v>0</v>
          </cell>
          <cell r="N104">
            <v>0</v>
          </cell>
          <cell r="O104" t="str">
            <v>DPO</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B104">
            <v>0</v>
          </cell>
          <cell r="CD104">
            <v>0</v>
          </cell>
          <cell r="CG104" t="str">
            <v>DPO</v>
          </cell>
          <cell r="CH104">
            <v>0</v>
          </cell>
          <cell r="CJ104">
            <v>0</v>
          </cell>
          <cell r="CL104">
            <v>0</v>
          </cell>
          <cell r="CN104">
            <v>0</v>
          </cell>
          <cell r="CO104" t="str">
            <v>DPO</v>
          </cell>
          <cell r="CP104">
            <v>0</v>
          </cell>
          <cell r="CR104">
            <v>0</v>
          </cell>
          <cell r="CT104">
            <v>0</v>
          </cell>
          <cell r="CV104">
            <v>0</v>
          </cell>
          <cell r="CX104">
            <v>0</v>
          </cell>
          <cell r="CZ104">
            <v>0</v>
          </cell>
          <cell r="DD104">
            <v>0</v>
          </cell>
          <cell r="DF104">
            <v>0</v>
          </cell>
          <cell r="DH104">
            <v>0</v>
          </cell>
        </row>
        <row r="105">
          <cell r="B105" t="str">
            <v>OOR</v>
          </cell>
          <cell r="D105" t="str">
            <v>OFFICE &amp; OTHER RENTALS</v>
          </cell>
          <cell r="F105" t="str">
            <v>E4</v>
          </cell>
          <cell r="H105">
            <v>0</v>
          </cell>
          <cell r="J105">
            <v>282588.44</v>
          </cell>
          <cell r="L105">
            <v>282588.44</v>
          </cell>
          <cell r="N105">
            <v>0</v>
          </cell>
          <cell r="O105" t="str">
            <v>OOR</v>
          </cell>
          <cell r="P105">
            <v>0</v>
          </cell>
          <cell r="R105">
            <v>282.60000000000002</v>
          </cell>
          <cell r="T105">
            <v>282.60000000000002</v>
          </cell>
          <cell r="AD105">
            <v>0</v>
          </cell>
          <cell r="AF105">
            <v>282.60000000000002</v>
          </cell>
          <cell r="AH105">
            <v>282.60000000000002</v>
          </cell>
          <cell r="AJ105">
            <v>0</v>
          </cell>
          <cell r="AL105">
            <v>0</v>
          </cell>
          <cell r="AN105">
            <v>0</v>
          </cell>
          <cell r="AP105">
            <v>0</v>
          </cell>
          <cell r="AR105">
            <v>0</v>
          </cell>
          <cell r="AT105">
            <v>0</v>
          </cell>
          <cell r="AV105">
            <v>0</v>
          </cell>
          <cell r="AX105">
            <v>0</v>
          </cell>
          <cell r="AZ105">
            <v>0</v>
          </cell>
          <cell r="BB105">
            <v>0</v>
          </cell>
          <cell r="BD105">
            <v>282.60000000000002</v>
          </cell>
          <cell r="BF105">
            <v>282.60000000000002</v>
          </cell>
          <cell r="BH105">
            <v>0</v>
          </cell>
          <cell r="BN105">
            <v>0</v>
          </cell>
          <cell r="BR105">
            <v>0</v>
          </cell>
          <cell r="BT105">
            <v>282.60000000000002</v>
          </cell>
          <cell r="BV105">
            <v>282.60000000000002</v>
          </cell>
          <cell r="BX105">
            <v>0</v>
          </cell>
          <cell r="CB105">
            <v>0</v>
          </cell>
          <cell r="CD105">
            <v>0</v>
          </cell>
          <cell r="CG105" t="str">
            <v>OOR</v>
          </cell>
          <cell r="CH105">
            <v>0</v>
          </cell>
          <cell r="CJ105">
            <v>1890.62456</v>
          </cell>
          <cell r="CL105">
            <v>1890.62456</v>
          </cell>
          <cell r="CN105">
            <v>0</v>
          </cell>
          <cell r="CO105" t="str">
            <v>OOR</v>
          </cell>
          <cell r="CP105">
            <v>0</v>
          </cell>
          <cell r="CR105">
            <v>2173.2245600000001</v>
          </cell>
          <cell r="CT105">
            <v>2173.2245600000001</v>
          </cell>
          <cell r="CV105">
            <v>0</v>
          </cell>
          <cell r="CX105">
            <v>1368.3696299999999</v>
          </cell>
          <cell r="CZ105">
            <v>-804.85493000000019</v>
          </cell>
          <cell r="DD105">
            <v>-804.85493000000019</v>
          </cell>
          <cell r="DF105">
            <v>-804.85493000000019</v>
          </cell>
          <cell r="DH105">
            <v>0</v>
          </cell>
        </row>
        <row r="106">
          <cell r="B106" t="str">
            <v>REO</v>
          </cell>
          <cell r="D106" t="str">
            <v>RETAIL OPERATIONS</v>
          </cell>
          <cell r="F106" t="str">
            <v>E5</v>
          </cell>
          <cell r="H106">
            <v>0</v>
          </cell>
          <cell r="J106">
            <v>114.95</v>
          </cell>
          <cell r="L106">
            <v>114.95</v>
          </cell>
          <cell r="N106">
            <v>0</v>
          </cell>
          <cell r="O106" t="str">
            <v>REO</v>
          </cell>
          <cell r="P106">
            <v>0</v>
          </cell>
          <cell r="R106">
            <v>0.1</v>
          </cell>
          <cell r="T106">
            <v>0.1</v>
          </cell>
          <cell r="AD106">
            <v>0</v>
          </cell>
          <cell r="AF106">
            <v>0.1</v>
          </cell>
          <cell r="AH106">
            <v>0.1</v>
          </cell>
          <cell r="AJ106">
            <v>0</v>
          </cell>
          <cell r="AL106">
            <v>0</v>
          </cell>
          <cell r="AN106">
            <v>0</v>
          </cell>
          <cell r="AP106">
            <v>0</v>
          </cell>
          <cell r="AR106">
            <v>0</v>
          </cell>
          <cell r="AT106">
            <v>0</v>
          </cell>
          <cell r="AV106">
            <v>0</v>
          </cell>
          <cell r="AX106">
            <v>0</v>
          </cell>
          <cell r="AZ106">
            <v>0</v>
          </cell>
          <cell r="BB106">
            <v>0</v>
          </cell>
          <cell r="BD106">
            <v>0.1</v>
          </cell>
          <cell r="BF106">
            <v>0.1</v>
          </cell>
          <cell r="BH106">
            <v>0</v>
          </cell>
          <cell r="BN106">
            <v>0</v>
          </cell>
          <cell r="BR106">
            <v>0</v>
          </cell>
          <cell r="BT106">
            <v>0.1</v>
          </cell>
          <cell r="BV106">
            <v>0.1</v>
          </cell>
          <cell r="BX106">
            <v>0</v>
          </cell>
          <cell r="CB106">
            <v>0.13494999999999999</v>
          </cell>
          <cell r="CD106">
            <v>0.13494999999999999</v>
          </cell>
          <cell r="CG106" t="str">
            <v>REO</v>
          </cell>
          <cell r="CH106">
            <v>9.1206265833144826</v>
          </cell>
          <cell r="CJ106">
            <v>71.171007147504554</v>
          </cell>
          <cell r="CL106">
            <v>80.291633730819029</v>
          </cell>
          <cell r="CN106">
            <v>0.12558217930579119</v>
          </cell>
          <cell r="CO106" t="str">
            <v>REO</v>
          </cell>
          <cell r="CP106">
            <v>9.2555765833144825</v>
          </cell>
          <cell r="CR106">
            <v>71.271007147504548</v>
          </cell>
          <cell r="CT106">
            <v>80.526583730819027</v>
          </cell>
          <cell r="CV106">
            <v>0.12558217930579119</v>
          </cell>
          <cell r="CX106">
            <v>0</v>
          </cell>
          <cell r="CZ106">
            <v>-80.526583730819027</v>
          </cell>
          <cell r="DD106">
            <v>-80.526583730819027</v>
          </cell>
          <cell r="DF106">
            <v>-80.526583730819027</v>
          </cell>
          <cell r="DH106">
            <v>0</v>
          </cell>
        </row>
        <row r="107">
          <cell r="B107" t="str">
            <v>PTE</v>
          </cell>
          <cell r="D107" t="str">
            <v>PATIENT TELEPHONE</v>
          </cell>
          <cell r="F107" t="str">
            <v>E6</v>
          </cell>
          <cell r="H107">
            <v>69858.08841517914</v>
          </cell>
          <cell r="J107">
            <v>-313.44863436123353</v>
          </cell>
          <cell r="L107">
            <v>69544.639780817903</v>
          </cell>
          <cell r="N107">
            <v>1.4473876137628889</v>
          </cell>
          <cell r="O107" t="str">
            <v>PTE</v>
          </cell>
          <cell r="P107">
            <v>69.900000000000006</v>
          </cell>
          <cell r="R107">
            <v>-0.3</v>
          </cell>
          <cell r="T107">
            <v>69.600000000000009</v>
          </cell>
          <cell r="AD107">
            <v>69.900000000000006</v>
          </cell>
          <cell r="AF107">
            <v>-0.3</v>
          </cell>
          <cell r="AH107">
            <v>69.600000000000009</v>
          </cell>
          <cell r="AJ107">
            <v>1.4473876137628889</v>
          </cell>
          <cell r="AL107">
            <v>0</v>
          </cell>
          <cell r="AN107">
            <v>0</v>
          </cell>
          <cell r="AP107">
            <v>0</v>
          </cell>
          <cell r="AR107">
            <v>0</v>
          </cell>
          <cell r="AT107">
            <v>0</v>
          </cell>
          <cell r="AV107">
            <v>0</v>
          </cell>
          <cell r="AX107">
            <v>0</v>
          </cell>
          <cell r="AZ107">
            <v>0</v>
          </cell>
          <cell r="BB107">
            <v>69.900000000000006</v>
          </cell>
          <cell r="BD107">
            <v>-0.3</v>
          </cell>
          <cell r="BF107">
            <v>69.600000000000009</v>
          </cell>
          <cell r="BH107">
            <v>1.4473876137628889</v>
          </cell>
          <cell r="BN107">
            <v>0</v>
          </cell>
          <cell r="BR107">
            <v>69.900000000000006</v>
          </cell>
          <cell r="BT107">
            <v>-0.3</v>
          </cell>
          <cell r="BV107">
            <v>69.600000000000009</v>
          </cell>
          <cell r="BX107">
            <v>1.4473876137628889</v>
          </cell>
          <cell r="CB107">
            <v>1.5740700000000001</v>
          </cell>
          <cell r="CD107">
            <v>1.5740700000000001</v>
          </cell>
          <cell r="CG107" t="str">
            <v>PTE</v>
          </cell>
          <cell r="CH107">
            <v>2.1331735718068723</v>
          </cell>
          <cell r="CJ107">
            <v>3.9779328330759931</v>
          </cell>
          <cell r="CL107">
            <v>6.1111064048828654</v>
          </cell>
          <cell r="CN107">
            <v>1.7437897193062601E-2</v>
          </cell>
          <cell r="CO107" t="str">
            <v>PTE</v>
          </cell>
          <cell r="CP107">
            <v>73.60724357180689</v>
          </cell>
          <cell r="CR107">
            <v>3.6779328330759933</v>
          </cell>
          <cell r="CT107">
            <v>77.28517640488289</v>
          </cell>
          <cell r="CV107">
            <v>1.4648255109559516</v>
          </cell>
          <cell r="CX107">
            <v>0</v>
          </cell>
          <cell r="CZ107">
            <v>-77.28517640488289</v>
          </cell>
          <cell r="DD107">
            <v>-77.28517640488289</v>
          </cell>
          <cell r="DF107">
            <v>-77.28517640488289</v>
          </cell>
          <cell r="DH107">
            <v>0</v>
          </cell>
        </row>
        <row r="108">
          <cell r="B108" t="str">
            <v>CAF</v>
          </cell>
          <cell r="D108" t="str">
            <v>CAFETERIA</v>
          </cell>
          <cell r="F108" t="str">
            <v>E7</v>
          </cell>
          <cell r="H108">
            <v>0</v>
          </cell>
          <cell r="J108">
            <v>886040.6897300001</v>
          </cell>
          <cell r="L108">
            <v>886040.6897300001</v>
          </cell>
          <cell r="N108">
            <v>0</v>
          </cell>
          <cell r="O108" t="str">
            <v>CAF</v>
          </cell>
          <cell r="P108">
            <v>0</v>
          </cell>
          <cell r="R108">
            <v>886</v>
          </cell>
          <cell r="T108">
            <v>886</v>
          </cell>
          <cell r="AD108">
            <v>0</v>
          </cell>
          <cell r="AF108">
            <v>886</v>
          </cell>
          <cell r="AH108">
            <v>886</v>
          </cell>
          <cell r="AJ108">
            <v>0</v>
          </cell>
          <cell r="AL108">
            <v>0</v>
          </cell>
          <cell r="AN108">
            <v>0</v>
          </cell>
          <cell r="AP108">
            <v>0</v>
          </cell>
          <cell r="AR108">
            <v>0</v>
          </cell>
          <cell r="AT108">
            <v>0</v>
          </cell>
          <cell r="AV108">
            <v>0</v>
          </cell>
          <cell r="AX108">
            <v>0</v>
          </cell>
          <cell r="AZ108">
            <v>0</v>
          </cell>
          <cell r="BB108">
            <v>0</v>
          </cell>
          <cell r="BD108">
            <v>886</v>
          </cell>
          <cell r="BF108">
            <v>886</v>
          </cell>
          <cell r="BH108">
            <v>0</v>
          </cell>
          <cell r="BN108">
            <v>0</v>
          </cell>
          <cell r="BR108">
            <v>0</v>
          </cell>
          <cell r="BT108">
            <v>886</v>
          </cell>
          <cell r="BV108">
            <v>886</v>
          </cell>
          <cell r="BX108">
            <v>0</v>
          </cell>
          <cell r="CD108">
            <v>0</v>
          </cell>
          <cell r="CG108" t="str">
            <v>CAF</v>
          </cell>
          <cell r="CH108">
            <v>30.713124345641063</v>
          </cell>
          <cell r="CJ108">
            <v>239.66379638047351</v>
          </cell>
          <cell r="CL108">
            <v>270.37692072611458</v>
          </cell>
          <cell r="CN108">
            <v>0.42288992465402475</v>
          </cell>
          <cell r="CO108" t="str">
            <v>CAF</v>
          </cell>
          <cell r="CP108">
            <v>30.713124345641063</v>
          </cell>
          <cell r="CR108">
            <v>1125.6637963804735</v>
          </cell>
          <cell r="CT108">
            <v>1156.3769207261146</v>
          </cell>
          <cell r="CV108">
            <v>0.42288992465402475</v>
          </cell>
          <cell r="CX108">
            <v>0</v>
          </cell>
          <cell r="CZ108">
            <v>-1156.3769207261146</v>
          </cell>
          <cell r="DB108">
            <v>-1156.3769207261146</v>
          </cell>
          <cell r="DD108">
            <v>0</v>
          </cell>
          <cell r="DF108">
            <v>0</v>
          </cell>
          <cell r="DH108">
            <v>0</v>
          </cell>
        </row>
        <row r="109">
          <cell r="B109" t="str">
            <v>DEB</v>
          </cell>
          <cell r="D109" t="str">
            <v>DAY CARE, REC AREAS, ECT.</v>
          </cell>
          <cell r="F109" t="str">
            <v>E8</v>
          </cell>
          <cell r="H109">
            <v>0</v>
          </cell>
          <cell r="J109">
            <v>-10545.05</v>
          </cell>
          <cell r="L109">
            <v>-10545.05</v>
          </cell>
          <cell r="N109">
            <v>0</v>
          </cell>
          <cell r="O109" t="str">
            <v>DEB</v>
          </cell>
          <cell r="P109">
            <v>0</v>
          </cell>
          <cell r="R109">
            <v>-10.5</v>
          </cell>
          <cell r="T109">
            <v>-10.5</v>
          </cell>
          <cell r="AD109">
            <v>0</v>
          </cell>
          <cell r="AF109">
            <v>-10.5</v>
          </cell>
          <cell r="AH109">
            <v>-10.5</v>
          </cell>
          <cell r="AJ109">
            <v>0</v>
          </cell>
          <cell r="AL109">
            <v>0</v>
          </cell>
          <cell r="AN109">
            <v>0</v>
          </cell>
          <cell r="AP109">
            <v>0</v>
          </cell>
          <cell r="AR109">
            <v>0</v>
          </cell>
          <cell r="AT109">
            <v>0</v>
          </cell>
          <cell r="AV109">
            <v>0</v>
          </cell>
          <cell r="AX109">
            <v>0</v>
          </cell>
          <cell r="AZ109">
            <v>0</v>
          </cell>
          <cell r="BB109">
            <v>0</v>
          </cell>
          <cell r="BD109">
            <v>-10.5</v>
          </cell>
          <cell r="BF109">
            <v>-10.5</v>
          </cell>
          <cell r="BH109">
            <v>0</v>
          </cell>
          <cell r="BN109">
            <v>0</v>
          </cell>
          <cell r="BR109">
            <v>0</v>
          </cell>
          <cell r="BT109">
            <v>-10.5</v>
          </cell>
          <cell r="BV109">
            <v>-10.5</v>
          </cell>
          <cell r="BX109">
            <v>0</v>
          </cell>
          <cell r="CD109">
            <v>0</v>
          </cell>
          <cell r="CG109" t="str">
            <v>DEB</v>
          </cell>
          <cell r="CH109">
            <v>20.623837459090865</v>
          </cell>
          <cell r="CJ109">
            <v>163.51229478358738</v>
          </cell>
          <cell r="CL109">
            <v>184.13613224267823</v>
          </cell>
          <cell r="CN109">
            <v>0.28594022052733459</v>
          </cell>
          <cell r="CO109" t="str">
            <v>DEB</v>
          </cell>
          <cell r="CP109">
            <v>20.623837459090865</v>
          </cell>
          <cell r="CR109">
            <v>153.01229478358738</v>
          </cell>
          <cell r="CT109">
            <v>173.63613224267823</v>
          </cell>
          <cell r="CV109">
            <v>0.28594022052733459</v>
          </cell>
          <cell r="CX109">
            <v>0</v>
          </cell>
          <cell r="CZ109">
            <v>-173.63613224267823</v>
          </cell>
          <cell r="DB109">
            <v>-173.63613224267823</v>
          </cell>
          <cell r="DD109">
            <v>0</v>
          </cell>
          <cell r="DF109">
            <v>0</v>
          </cell>
          <cell r="DH109">
            <v>0</v>
          </cell>
        </row>
        <row r="110">
          <cell r="B110" t="str">
            <v>HOU</v>
          </cell>
          <cell r="D110" t="str">
            <v>HOUSING</v>
          </cell>
          <cell r="F110" t="str">
            <v>E9</v>
          </cell>
          <cell r="H110">
            <v>0</v>
          </cell>
          <cell r="J110">
            <v>0</v>
          </cell>
          <cell r="L110">
            <v>0</v>
          </cell>
          <cell r="N110">
            <v>0</v>
          </cell>
          <cell r="O110" t="str">
            <v>HOU</v>
          </cell>
          <cell r="P110">
            <v>0</v>
          </cell>
          <cell r="R110">
            <v>0</v>
          </cell>
          <cell r="T110">
            <v>0</v>
          </cell>
          <cell r="AD110">
            <v>0</v>
          </cell>
          <cell r="AF110">
            <v>0</v>
          </cell>
          <cell r="AH110">
            <v>0</v>
          </cell>
          <cell r="AJ110">
            <v>0</v>
          </cell>
          <cell r="AL110">
            <v>0</v>
          </cell>
          <cell r="AN110">
            <v>0</v>
          </cell>
          <cell r="AP110">
            <v>0</v>
          </cell>
          <cell r="AR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HOU</v>
          </cell>
          <cell r="CH110">
            <v>0</v>
          </cell>
          <cell r="CJ110">
            <v>0</v>
          </cell>
          <cell r="CL110">
            <v>0</v>
          </cell>
          <cell r="CN110">
            <v>0</v>
          </cell>
          <cell r="CO110" t="str">
            <v>HOU</v>
          </cell>
          <cell r="CP110">
            <v>0</v>
          </cell>
          <cell r="CR110">
            <v>0</v>
          </cell>
          <cell r="CT110">
            <v>0</v>
          </cell>
          <cell r="CV110">
            <v>0</v>
          </cell>
          <cell r="CX110">
            <v>0</v>
          </cell>
          <cell r="CZ110">
            <v>0</v>
          </cell>
          <cell r="DB110">
            <v>0</v>
          </cell>
          <cell r="DD110">
            <v>0</v>
          </cell>
          <cell r="DF110">
            <v>0</v>
          </cell>
          <cell r="DH110">
            <v>0</v>
          </cell>
        </row>
        <row r="111">
          <cell r="B111" t="str">
            <v>REG</v>
          </cell>
          <cell r="D111" t="str">
            <v>RESEARCH</v>
          </cell>
          <cell r="F111" t="str">
            <v>F1</v>
          </cell>
          <cell r="H111">
            <v>362288.08401908906</v>
          </cell>
          <cell r="J111">
            <v>44828.75</v>
          </cell>
          <cell r="L111">
            <v>407116.83401908906</v>
          </cell>
          <cell r="N111">
            <v>3.0995192307692307</v>
          </cell>
          <cell r="O111" t="str">
            <v>REG</v>
          </cell>
          <cell r="P111">
            <v>362.3</v>
          </cell>
          <cell r="R111">
            <v>44.8</v>
          </cell>
          <cell r="T111">
            <v>407.1</v>
          </cell>
          <cell r="AD111">
            <v>362.3</v>
          </cell>
          <cell r="AF111">
            <v>44.8</v>
          </cell>
          <cell r="AH111">
            <v>407.1</v>
          </cell>
          <cell r="AJ111">
            <v>3.0995192307692307</v>
          </cell>
          <cell r="AL111">
            <v>0</v>
          </cell>
          <cell r="AN111">
            <v>0</v>
          </cell>
          <cell r="AP111">
            <v>0</v>
          </cell>
          <cell r="AR111">
            <v>0</v>
          </cell>
          <cell r="AT111">
            <v>0</v>
          </cell>
          <cell r="AV111">
            <v>0</v>
          </cell>
          <cell r="AX111">
            <v>0</v>
          </cell>
          <cell r="AZ111">
            <v>0</v>
          </cell>
          <cell r="BB111">
            <v>362.3</v>
          </cell>
          <cell r="BD111">
            <v>44.8</v>
          </cell>
          <cell r="BF111">
            <v>407.1</v>
          </cell>
          <cell r="BH111">
            <v>3.0995192307692307</v>
          </cell>
          <cell r="BJ111">
            <v>0</v>
          </cell>
          <cell r="BN111">
            <v>0</v>
          </cell>
          <cell r="BP111">
            <v>0</v>
          </cell>
          <cell r="BR111">
            <v>362.3</v>
          </cell>
          <cell r="BT111">
            <v>44.8</v>
          </cell>
          <cell r="BV111">
            <v>407.1</v>
          </cell>
          <cell r="BX111">
            <v>3.0995192307692307</v>
          </cell>
          <cell r="CB111">
            <v>3.4656400000000001</v>
          </cell>
          <cell r="CD111">
            <v>3.4656400000000001</v>
          </cell>
          <cell r="CG111" t="str">
            <v>REG</v>
          </cell>
          <cell r="CH111">
            <v>14.426032340948641</v>
          </cell>
          <cell r="CJ111">
            <v>24.310515546076108</v>
          </cell>
          <cell r="CL111">
            <v>38.736547887024749</v>
          </cell>
          <cell r="CN111">
            <v>0.12559994192684615</v>
          </cell>
          <cell r="CO111" t="str">
            <v>REG</v>
          </cell>
          <cell r="CP111">
            <v>380.19167234094868</v>
          </cell>
          <cell r="CR111">
            <v>69.110515546076101</v>
          </cell>
          <cell r="CT111">
            <v>449.30218788702479</v>
          </cell>
          <cell r="CV111">
            <v>3.2251191726960768</v>
          </cell>
          <cell r="CX111">
            <v>34.071510000000004</v>
          </cell>
          <cell r="CZ111">
            <v>-415.2306778870248</v>
          </cell>
          <cell r="DD111">
            <v>-415.2306778870248</v>
          </cell>
          <cell r="DF111">
            <v>-415.2306778870248</v>
          </cell>
          <cell r="DH111">
            <v>0</v>
          </cell>
        </row>
        <row r="112">
          <cell r="B112" t="str">
            <v>RNS</v>
          </cell>
          <cell r="D112" t="str">
            <v>NURSING EDUCATION</v>
          </cell>
          <cell r="F112" t="str">
            <v>F2</v>
          </cell>
          <cell r="H112">
            <v>0</v>
          </cell>
          <cell r="J112">
            <v>0</v>
          </cell>
          <cell r="L112">
            <v>0</v>
          </cell>
          <cell r="N112">
            <v>0</v>
          </cell>
          <cell r="O112" t="str">
            <v>RNS</v>
          </cell>
          <cell r="P112">
            <v>0</v>
          </cell>
          <cell r="R112">
            <v>0</v>
          </cell>
          <cell r="T112">
            <v>0</v>
          </cell>
          <cell r="AD112">
            <v>0</v>
          </cell>
          <cell r="AF112">
            <v>0</v>
          </cell>
          <cell r="AH112">
            <v>0</v>
          </cell>
          <cell r="AJ112">
            <v>0</v>
          </cell>
          <cell r="AL112">
            <v>0</v>
          </cell>
          <cell r="AN112">
            <v>0</v>
          </cell>
          <cell r="AP112">
            <v>0</v>
          </cell>
          <cell r="AR112">
            <v>0</v>
          </cell>
          <cell r="AT112">
            <v>0</v>
          </cell>
          <cell r="AV112">
            <v>0</v>
          </cell>
          <cell r="AX112">
            <v>0</v>
          </cell>
          <cell r="AZ112">
            <v>0</v>
          </cell>
          <cell r="BB112">
            <v>0</v>
          </cell>
          <cell r="BD112">
            <v>0</v>
          </cell>
          <cell r="BF112">
            <v>0</v>
          </cell>
          <cell r="BH112">
            <v>0</v>
          </cell>
          <cell r="BN112">
            <v>0</v>
          </cell>
          <cell r="BR112">
            <v>0</v>
          </cell>
          <cell r="BT112">
            <v>0</v>
          </cell>
          <cell r="BV112">
            <v>0</v>
          </cell>
          <cell r="BX112">
            <v>0</v>
          </cell>
          <cell r="CB112">
            <v>0</v>
          </cell>
          <cell r="CD112">
            <v>0</v>
          </cell>
          <cell r="CG112" t="str">
            <v>RNS</v>
          </cell>
          <cell r="CH112">
            <v>0</v>
          </cell>
          <cell r="CJ112">
            <v>0</v>
          </cell>
          <cell r="CL112">
            <v>0</v>
          </cell>
          <cell r="CN112">
            <v>0</v>
          </cell>
          <cell r="CO112" t="str">
            <v>RNS</v>
          </cell>
          <cell r="CP112">
            <v>0</v>
          </cell>
          <cell r="CR112">
            <v>0</v>
          </cell>
          <cell r="CT112">
            <v>0</v>
          </cell>
          <cell r="CV112">
            <v>0</v>
          </cell>
          <cell r="CX112">
            <v>0</v>
          </cell>
          <cell r="CZ112">
            <v>0</v>
          </cell>
          <cell r="DD112">
            <v>0</v>
          </cell>
          <cell r="DF112">
            <v>0</v>
          </cell>
          <cell r="DH112">
            <v>0</v>
          </cell>
        </row>
        <row r="113">
          <cell r="B113" t="str">
            <v>OHE</v>
          </cell>
          <cell r="D113" t="str">
            <v>OTHER HEALTH PROFESSION EDUC.</v>
          </cell>
          <cell r="F113" t="str">
            <v>F3</v>
          </cell>
          <cell r="H113">
            <v>0</v>
          </cell>
          <cell r="J113">
            <v>0</v>
          </cell>
          <cell r="L113">
            <v>0</v>
          </cell>
          <cell r="N113">
            <v>0</v>
          </cell>
          <cell r="O113" t="str">
            <v>OHE</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OHE</v>
          </cell>
          <cell r="CH113">
            <v>0</v>
          </cell>
          <cell r="CJ113">
            <v>0</v>
          </cell>
          <cell r="CL113">
            <v>0</v>
          </cell>
          <cell r="CN113">
            <v>0</v>
          </cell>
          <cell r="CO113" t="str">
            <v>OHE</v>
          </cell>
          <cell r="CP113">
            <v>0</v>
          </cell>
          <cell r="CR113">
            <v>0</v>
          </cell>
          <cell r="CT113">
            <v>0</v>
          </cell>
          <cell r="CV113">
            <v>0</v>
          </cell>
          <cell r="CX113">
            <v>0</v>
          </cell>
          <cell r="CZ113">
            <v>0</v>
          </cell>
          <cell r="DD113">
            <v>0</v>
          </cell>
          <cell r="DF113">
            <v>0</v>
          </cell>
          <cell r="DH113">
            <v>0</v>
          </cell>
        </row>
        <row r="114">
          <cell r="B114" t="str">
            <v>CHE</v>
          </cell>
          <cell r="D114" t="str">
            <v>COMMUNITY HEALTH EDUCATION</v>
          </cell>
          <cell r="F114" t="str">
            <v>F4</v>
          </cell>
          <cell r="H114">
            <v>907343.67696549464</v>
          </cell>
          <cell r="J114">
            <v>427663.16000000003</v>
          </cell>
          <cell r="L114">
            <v>1335006.8369654948</v>
          </cell>
          <cell r="N114">
            <v>9.4969951923076934</v>
          </cell>
          <cell r="O114" t="str">
            <v>CHE</v>
          </cell>
          <cell r="P114">
            <v>907.3</v>
          </cell>
          <cell r="R114">
            <v>427.7</v>
          </cell>
          <cell r="T114">
            <v>1335</v>
          </cell>
          <cell r="AD114">
            <v>907.3</v>
          </cell>
          <cell r="AF114">
            <v>427.7</v>
          </cell>
          <cell r="AH114">
            <v>1335</v>
          </cell>
          <cell r="AJ114">
            <v>9.4969951923076934</v>
          </cell>
          <cell r="AL114">
            <v>0</v>
          </cell>
          <cell r="AN114">
            <v>0</v>
          </cell>
          <cell r="AP114">
            <v>0</v>
          </cell>
          <cell r="AR114">
            <v>0</v>
          </cell>
          <cell r="AT114">
            <v>0</v>
          </cell>
          <cell r="AV114">
            <v>0</v>
          </cell>
          <cell r="AX114">
            <v>0</v>
          </cell>
          <cell r="AZ114">
            <v>0</v>
          </cell>
          <cell r="BB114">
            <v>907.3</v>
          </cell>
          <cell r="BD114">
            <v>427.7</v>
          </cell>
          <cell r="BF114">
            <v>1335</v>
          </cell>
          <cell r="BH114">
            <v>9.4969951923076934</v>
          </cell>
          <cell r="BN114">
            <v>0</v>
          </cell>
          <cell r="BR114">
            <v>907.3</v>
          </cell>
          <cell r="BT114">
            <v>427.7</v>
          </cell>
          <cell r="BV114">
            <v>1335</v>
          </cell>
          <cell r="BX114">
            <v>9.4969951923076934</v>
          </cell>
          <cell r="CB114">
            <v>10.721170000000001</v>
          </cell>
          <cell r="CD114">
            <v>10.721170000000001</v>
          </cell>
          <cell r="CG114" t="str">
            <v>CHE</v>
          </cell>
          <cell r="CH114">
            <v>51.597313997477002</v>
          </cell>
          <cell r="CJ114">
            <v>82.879835175143796</v>
          </cell>
          <cell r="CL114">
            <v>134.47714917262078</v>
          </cell>
          <cell r="CN114">
            <v>0.48010102679575256</v>
          </cell>
          <cell r="CO114" t="str">
            <v>CHE</v>
          </cell>
          <cell r="CP114">
            <v>969.61848399747703</v>
          </cell>
          <cell r="CR114">
            <v>510.57983517514378</v>
          </cell>
          <cell r="CT114">
            <v>1480.1983191726208</v>
          </cell>
          <cell r="CV114">
            <v>9.977096219103446</v>
          </cell>
          <cell r="CX114">
            <v>35.445999999999998</v>
          </cell>
          <cell r="CZ114">
            <v>-1444.7523191726209</v>
          </cell>
          <cell r="DD114">
            <v>-1444.7523191726209</v>
          </cell>
          <cell r="DF114">
            <v>-1444.7523191726209</v>
          </cell>
          <cell r="DH114">
            <v>0</v>
          </cell>
        </row>
        <row r="115">
          <cell r="B115" t="str">
            <v>FB1</v>
          </cell>
          <cell r="D115" t="str">
            <v>FRINGE BENEFITS</v>
          </cell>
          <cell r="F115" t="str">
            <v>FB1</v>
          </cell>
          <cell r="H115" t="str">
            <v>XXXXXXXXX</v>
          </cell>
          <cell r="J115" t="str">
            <v>XXXXXXXXX</v>
          </cell>
          <cell r="L115">
            <v>0</v>
          </cell>
          <cell r="N115" t="str">
            <v>XXXXXXXXX</v>
          </cell>
          <cell r="O115" t="str">
            <v>FB1</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D115">
            <v>0</v>
          </cell>
          <cell r="CG115" t="str">
            <v>FB1</v>
          </cell>
          <cell r="CL115">
            <v>0</v>
          </cell>
          <cell r="CO115" t="str">
            <v>FB1</v>
          </cell>
          <cell r="CP115">
            <v>0</v>
          </cell>
          <cell r="CR115">
            <v>0</v>
          </cell>
          <cell r="CT115">
            <v>0</v>
          </cell>
          <cell r="CV115">
            <v>0</v>
          </cell>
        </row>
        <row r="116">
          <cell r="B116" t="str">
            <v>MSV</v>
          </cell>
          <cell r="D116" t="str">
            <v>MEDICAL SERVICES</v>
          </cell>
          <cell r="F116" t="str">
            <v>MS1</v>
          </cell>
          <cell r="H116" t="str">
            <v>XXXXXXXXX</v>
          </cell>
          <cell r="J116" t="str">
            <v>XXXXXXXXX</v>
          </cell>
          <cell r="L116">
            <v>0</v>
          </cell>
          <cell r="N116" t="str">
            <v>XXXXXXXXX</v>
          </cell>
          <cell r="O116" t="str">
            <v>MSV</v>
          </cell>
          <cell r="P116">
            <v>0</v>
          </cell>
          <cell r="R116">
            <v>0</v>
          </cell>
          <cell r="T116">
            <v>0</v>
          </cell>
          <cell r="AD116">
            <v>0</v>
          </cell>
          <cell r="AF116">
            <v>0</v>
          </cell>
          <cell r="AH116">
            <v>0</v>
          </cell>
          <cell r="AJ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D116">
            <v>0</v>
          </cell>
          <cell r="CG116" t="str">
            <v>MSV</v>
          </cell>
          <cell r="CL116">
            <v>0</v>
          </cell>
          <cell r="CO116" t="str">
            <v>MSV</v>
          </cell>
          <cell r="CP116">
            <v>0</v>
          </cell>
          <cell r="CR116">
            <v>0</v>
          </cell>
          <cell r="CT116">
            <v>0</v>
          </cell>
          <cell r="CV116">
            <v>0</v>
          </cell>
        </row>
        <row r="117">
          <cell r="B117" t="str">
            <v>P1</v>
          </cell>
          <cell r="D117" t="str">
            <v>HOSPITAL BASED PHYSICIANS</v>
          </cell>
          <cell r="F117" t="str">
            <v>P01</v>
          </cell>
          <cell r="H117">
            <v>3891386</v>
          </cell>
          <cell r="J117" t="str">
            <v>XXXXXXXXX</v>
          </cell>
          <cell r="L117">
            <v>3891386</v>
          </cell>
          <cell r="N117">
            <v>16.920417969527719</v>
          </cell>
          <cell r="O117" t="str">
            <v>P1</v>
          </cell>
          <cell r="P117">
            <v>3891.4</v>
          </cell>
          <cell r="R117">
            <v>0</v>
          </cell>
          <cell r="T117">
            <v>3891.4</v>
          </cell>
          <cell r="AD117">
            <v>3891.4</v>
          </cell>
          <cell r="AF117">
            <v>0</v>
          </cell>
          <cell r="AH117">
            <v>3891.4</v>
          </cell>
          <cell r="AJ117">
            <v>16.920417969527719</v>
          </cell>
          <cell r="AT117">
            <v>0</v>
          </cell>
          <cell r="AV117">
            <v>0</v>
          </cell>
          <cell r="AX117">
            <v>0</v>
          </cell>
          <cell r="AZ117">
            <v>0</v>
          </cell>
          <cell r="BB117">
            <v>3891.4</v>
          </cell>
          <cell r="BD117">
            <v>0</v>
          </cell>
          <cell r="BF117">
            <v>3891.4</v>
          </cell>
          <cell r="BH117">
            <v>16.920417969527719</v>
          </cell>
          <cell r="BJ117">
            <v>-3891.3855477230186</v>
          </cell>
          <cell r="BN117">
            <v>-3891.3855477230186</v>
          </cell>
          <cell r="BP117">
            <v>-16.920417969527719</v>
          </cell>
          <cell r="BR117">
            <v>1.44522769815012E-2</v>
          </cell>
          <cell r="BT117">
            <v>0</v>
          </cell>
          <cell r="BV117">
            <v>1.44522769815012E-2</v>
          </cell>
          <cell r="BX117">
            <v>0</v>
          </cell>
          <cell r="CD117">
            <v>0</v>
          </cell>
          <cell r="CG117" t="str">
            <v>P1</v>
          </cell>
          <cell r="CL117">
            <v>0</v>
          </cell>
          <cell r="CO117" t="str">
            <v>P1</v>
          </cell>
          <cell r="CP117">
            <v>1.44522769815012E-2</v>
          </cell>
          <cell r="CR117">
            <v>0</v>
          </cell>
          <cell r="CT117">
            <v>1.44522769815012E-2</v>
          </cell>
          <cell r="CV117">
            <v>0</v>
          </cell>
        </row>
        <row r="118">
          <cell r="B118" t="str">
            <v>P2</v>
          </cell>
          <cell r="D118" t="str">
            <v>PHYSICIAN PART B SERVICES</v>
          </cell>
          <cell r="F118" t="str">
            <v>P02</v>
          </cell>
          <cell r="H118" t="str">
            <v>XXXXXXXXX</v>
          </cell>
          <cell r="J118" t="str">
            <v>XXXXXXXXX</v>
          </cell>
          <cell r="L118">
            <v>0</v>
          </cell>
          <cell r="N118" t="str">
            <v>XXXXXXXXX</v>
          </cell>
          <cell r="O118" t="str">
            <v>P2</v>
          </cell>
          <cell r="P118">
            <v>0</v>
          </cell>
          <cell r="R118">
            <v>0</v>
          </cell>
          <cell r="T118">
            <v>0</v>
          </cell>
          <cell r="X118">
            <v>0</v>
          </cell>
          <cell r="Z118">
            <v>0</v>
          </cell>
          <cell r="AD118">
            <v>0</v>
          </cell>
          <cell r="AF118">
            <v>0</v>
          </cell>
          <cell r="AH118">
            <v>0</v>
          </cell>
          <cell r="AJ118">
            <v>0</v>
          </cell>
          <cell r="AT118">
            <v>0</v>
          </cell>
          <cell r="AV118">
            <v>0</v>
          </cell>
          <cell r="AX118">
            <v>0</v>
          </cell>
          <cell r="AZ118">
            <v>0</v>
          </cell>
          <cell r="BB118">
            <v>0</v>
          </cell>
          <cell r="BD118">
            <v>0</v>
          </cell>
          <cell r="BF118">
            <v>0</v>
          </cell>
          <cell r="BH118">
            <v>0</v>
          </cell>
          <cell r="BJ118">
            <v>0</v>
          </cell>
          <cell r="BN118">
            <v>0</v>
          </cell>
          <cell r="BP118">
            <v>0</v>
          </cell>
          <cell r="BR118">
            <v>0</v>
          </cell>
          <cell r="BT118">
            <v>0</v>
          </cell>
          <cell r="BV118">
            <v>0</v>
          </cell>
          <cell r="BX118">
            <v>0</v>
          </cell>
          <cell r="CB118">
            <v>0</v>
          </cell>
          <cell r="CD118">
            <v>0</v>
          </cell>
          <cell r="CG118" t="str">
            <v>P2</v>
          </cell>
          <cell r="CL118">
            <v>0</v>
          </cell>
          <cell r="CO118" t="str">
            <v>P2</v>
          </cell>
          <cell r="CP118">
            <v>0</v>
          </cell>
          <cell r="CR118">
            <v>0</v>
          </cell>
          <cell r="CT118">
            <v>0</v>
          </cell>
          <cell r="CV118">
            <v>0</v>
          </cell>
        </row>
        <row r="119">
          <cell r="B119" t="str">
            <v>P3</v>
          </cell>
          <cell r="D119" t="str">
            <v>PHYSICIAN SUPPORT SERVICES</v>
          </cell>
          <cell r="F119" t="str">
            <v>P03</v>
          </cell>
          <cell r="H119">
            <v>668577</v>
          </cell>
          <cell r="J119" t="str">
            <v>XXXXXXXXX</v>
          </cell>
          <cell r="L119">
            <v>668577</v>
          </cell>
          <cell r="N119">
            <v>4.0580528846153854</v>
          </cell>
          <cell r="O119" t="str">
            <v>P3</v>
          </cell>
          <cell r="P119">
            <v>668.6</v>
          </cell>
          <cell r="R119">
            <v>0</v>
          </cell>
          <cell r="T119">
            <v>668.6</v>
          </cell>
          <cell r="AD119">
            <v>668.6</v>
          </cell>
          <cell r="AF119">
            <v>0</v>
          </cell>
          <cell r="AH119">
            <v>668.6</v>
          </cell>
          <cell r="AJ119">
            <v>4.0580528846153854</v>
          </cell>
          <cell r="AT119">
            <v>0</v>
          </cell>
          <cell r="AV119">
            <v>0</v>
          </cell>
          <cell r="AX119">
            <v>0</v>
          </cell>
          <cell r="AZ119">
            <v>0</v>
          </cell>
          <cell r="BB119">
            <v>668.6</v>
          </cell>
          <cell r="BD119">
            <v>0</v>
          </cell>
          <cell r="BF119">
            <v>668.6</v>
          </cell>
          <cell r="BH119">
            <v>4.0580528846153854</v>
          </cell>
          <cell r="BN119">
            <v>0</v>
          </cell>
          <cell r="BR119">
            <v>668.6</v>
          </cell>
          <cell r="BT119">
            <v>0</v>
          </cell>
          <cell r="BV119">
            <v>668.6</v>
          </cell>
          <cell r="BX119">
            <v>4.0580528846153854</v>
          </cell>
          <cell r="CB119">
            <v>4.36069</v>
          </cell>
          <cell r="CD119">
            <v>4.36069</v>
          </cell>
          <cell r="CG119" t="str">
            <v>P3</v>
          </cell>
          <cell r="CL119">
            <v>0</v>
          </cell>
          <cell r="CO119" t="str">
            <v>P3</v>
          </cell>
          <cell r="CP119">
            <v>672.96069</v>
          </cell>
          <cell r="CR119">
            <v>0</v>
          </cell>
          <cell r="CT119">
            <v>672.96069</v>
          </cell>
          <cell r="CV119">
            <v>4.0580528846153854</v>
          </cell>
        </row>
        <row r="120">
          <cell r="B120" t="str">
            <v>P4</v>
          </cell>
          <cell r="D120" t="str">
            <v>RESIDENT, INTERN SERVICES</v>
          </cell>
          <cell r="F120" t="str">
            <v>P04</v>
          </cell>
          <cell r="H120">
            <v>0</v>
          </cell>
          <cell r="J120">
            <v>0</v>
          </cell>
          <cell r="L120">
            <v>0</v>
          </cell>
          <cell r="N120">
            <v>0</v>
          </cell>
          <cell r="O120" t="str">
            <v>P4</v>
          </cell>
          <cell r="P120">
            <v>0</v>
          </cell>
          <cell r="R120">
            <v>0</v>
          </cell>
          <cell r="T120">
            <v>0</v>
          </cell>
          <cell r="AD120">
            <v>0</v>
          </cell>
          <cell r="AF120">
            <v>0</v>
          </cell>
          <cell r="AH120">
            <v>0</v>
          </cell>
          <cell r="AJ120">
            <v>0</v>
          </cell>
          <cell r="AT120">
            <v>0</v>
          </cell>
          <cell r="AV120">
            <v>0</v>
          </cell>
          <cell r="AX120">
            <v>0</v>
          </cell>
          <cell r="AZ120">
            <v>0</v>
          </cell>
          <cell r="BB120">
            <v>0</v>
          </cell>
          <cell r="BD120">
            <v>0</v>
          </cell>
          <cell r="BF120">
            <v>0</v>
          </cell>
          <cell r="BH120">
            <v>0</v>
          </cell>
          <cell r="BJ120">
            <v>0</v>
          </cell>
          <cell r="BN120">
            <v>0</v>
          </cell>
          <cell r="BP120">
            <v>0</v>
          </cell>
          <cell r="BR120">
            <v>0</v>
          </cell>
          <cell r="BT120">
            <v>0</v>
          </cell>
          <cell r="BV120">
            <v>0</v>
          </cell>
          <cell r="BX120">
            <v>0</v>
          </cell>
          <cell r="CB120">
            <v>0</v>
          </cell>
          <cell r="CD120">
            <v>0</v>
          </cell>
          <cell r="CG120" t="str">
            <v>P4</v>
          </cell>
          <cell r="CL120">
            <v>0</v>
          </cell>
          <cell r="CO120" t="str">
            <v>P4</v>
          </cell>
          <cell r="CP120">
            <v>0</v>
          </cell>
          <cell r="CR120">
            <v>0</v>
          </cell>
          <cell r="CT120">
            <v>0</v>
          </cell>
          <cell r="CV120">
            <v>0</v>
          </cell>
        </row>
        <row r="121">
          <cell r="B121" t="str">
            <v>P5</v>
          </cell>
          <cell r="D121" t="str">
            <v>RESIDENT, INTERN INELIGIBLE</v>
          </cell>
          <cell r="F121" t="str">
            <v>P05</v>
          </cell>
          <cell r="H121">
            <v>0</v>
          </cell>
          <cell r="J121">
            <v>0</v>
          </cell>
          <cell r="L121">
            <v>0</v>
          </cell>
          <cell r="N121">
            <v>0</v>
          </cell>
          <cell r="O121" t="str">
            <v>P5</v>
          </cell>
          <cell r="P121">
            <v>0</v>
          </cell>
          <cell r="R121">
            <v>0</v>
          </cell>
          <cell r="T121">
            <v>0</v>
          </cell>
          <cell r="AD121">
            <v>0</v>
          </cell>
          <cell r="AF121">
            <v>0</v>
          </cell>
          <cell r="AH121">
            <v>0</v>
          </cell>
          <cell r="AJ121">
            <v>0</v>
          </cell>
          <cell r="AT121">
            <v>0</v>
          </cell>
          <cell r="AV121">
            <v>0</v>
          </cell>
          <cell r="AX121">
            <v>0</v>
          </cell>
          <cell r="AZ121">
            <v>0</v>
          </cell>
          <cell r="BB121">
            <v>0</v>
          </cell>
          <cell r="BD121">
            <v>0</v>
          </cell>
          <cell r="BF121">
            <v>0</v>
          </cell>
          <cell r="BH121">
            <v>0</v>
          </cell>
          <cell r="BJ121">
            <v>0</v>
          </cell>
          <cell r="BN121">
            <v>0</v>
          </cell>
          <cell r="BP121">
            <v>0</v>
          </cell>
          <cell r="BR121">
            <v>0</v>
          </cell>
          <cell r="BT121">
            <v>0</v>
          </cell>
          <cell r="BV121">
            <v>0</v>
          </cell>
          <cell r="BX121">
            <v>0</v>
          </cell>
          <cell r="CB121">
            <v>0</v>
          </cell>
          <cell r="CD121">
            <v>0</v>
          </cell>
          <cell r="CG121" t="str">
            <v>P5</v>
          </cell>
          <cell r="CL121">
            <v>0</v>
          </cell>
          <cell r="CO121" t="str">
            <v>P4</v>
          </cell>
          <cell r="CP121">
            <v>0</v>
          </cell>
          <cell r="CR121">
            <v>0</v>
          </cell>
          <cell r="CT121">
            <v>0</v>
          </cell>
          <cell r="CV121">
            <v>0</v>
          </cell>
        </row>
        <row r="122">
          <cell r="B122" t="str">
            <v>MAL</v>
          </cell>
          <cell r="D122" t="str">
            <v>MALPRACTICE</v>
          </cell>
          <cell r="F122" t="str">
            <v>UAMAL</v>
          </cell>
          <cell r="H122">
            <v>0</v>
          </cell>
          <cell r="J122">
            <v>977925.71</v>
          </cell>
          <cell r="L122">
            <v>977925.71</v>
          </cell>
          <cell r="N122">
            <v>0</v>
          </cell>
          <cell r="O122" t="str">
            <v>MAL</v>
          </cell>
          <cell r="P122">
            <v>0</v>
          </cell>
          <cell r="R122">
            <v>977.9</v>
          </cell>
          <cell r="T122">
            <v>977.9</v>
          </cell>
          <cell r="AD122">
            <v>0</v>
          </cell>
          <cell r="AF122">
            <v>977.9</v>
          </cell>
          <cell r="AH122">
            <v>977.9</v>
          </cell>
          <cell r="AJ122">
            <v>0</v>
          </cell>
          <cell r="AT122">
            <v>0</v>
          </cell>
          <cell r="AV122">
            <v>0</v>
          </cell>
          <cell r="AX122">
            <v>0</v>
          </cell>
          <cell r="AZ122">
            <v>0</v>
          </cell>
          <cell r="BB122">
            <v>0</v>
          </cell>
          <cell r="BD122">
            <v>977.9</v>
          </cell>
          <cell r="BF122">
            <v>977.9</v>
          </cell>
          <cell r="BH122">
            <v>0</v>
          </cell>
          <cell r="BN122">
            <v>0</v>
          </cell>
          <cell r="BR122">
            <v>0</v>
          </cell>
          <cell r="BT122">
            <v>977.9</v>
          </cell>
          <cell r="BV122">
            <v>977.9</v>
          </cell>
          <cell r="BX122">
            <v>0</v>
          </cell>
          <cell r="CD122">
            <v>0</v>
          </cell>
          <cell r="CG122" t="str">
            <v>MAL</v>
          </cell>
          <cell r="CH122">
            <v>0</v>
          </cell>
          <cell r="CJ122">
            <v>0</v>
          </cell>
          <cell r="CL122">
            <v>0</v>
          </cell>
          <cell r="CN122">
            <v>0</v>
          </cell>
          <cell r="CO122" t="str">
            <v>MAL</v>
          </cell>
          <cell r="CP122">
            <v>0</v>
          </cell>
          <cell r="CR122">
            <v>977.9</v>
          </cell>
          <cell r="CT122">
            <v>977.9</v>
          </cell>
          <cell r="CV122">
            <v>0</v>
          </cell>
        </row>
        <row r="123">
          <cell r="B123" t="str">
            <v>OIN</v>
          </cell>
          <cell r="D123" t="str">
            <v>OTHER INSURANCE</v>
          </cell>
          <cell r="F123" t="str">
            <v>UAOIN</v>
          </cell>
          <cell r="H123">
            <v>0</v>
          </cell>
          <cell r="J123">
            <v>0</v>
          </cell>
          <cell r="L123">
            <v>0</v>
          </cell>
          <cell r="N123">
            <v>0</v>
          </cell>
          <cell r="O123" t="str">
            <v>OIN</v>
          </cell>
          <cell r="P123">
            <v>0</v>
          </cell>
          <cell r="R123">
            <v>0</v>
          </cell>
          <cell r="T123">
            <v>0</v>
          </cell>
          <cell r="AD123">
            <v>0</v>
          </cell>
          <cell r="AF123">
            <v>0</v>
          </cell>
          <cell r="AH123">
            <v>0</v>
          </cell>
          <cell r="AJ123">
            <v>0</v>
          </cell>
          <cell r="AT123">
            <v>0</v>
          </cell>
          <cell r="AV123">
            <v>0</v>
          </cell>
          <cell r="AX123">
            <v>0</v>
          </cell>
          <cell r="AZ123">
            <v>0</v>
          </cell>
          <cell r="BB123">
            <v>0</v>
          </cell>
          <cell r="BD123">
            <v>0</v>
          </cell>
          <cell r="BF123">
            <v>0</v>
          </cell>
          <cell r="BH123">
            <v>0</v>
          </cell>
          <cell r="BN123">
            <v>0</v>
          </cell>
          <cell r="BR123">
            <v>0</v>
          </cell>
          <cell r="BT123">
            <v>0</v>
          </cell>
          <cell r="BV123">
            <v>0</v>
          </cell>
          <cell r="BX123">
            <v>0</v>
          </cell>
          <cell r="CD123">
            <v>0</v>
          </cell>
          <cell r="CG123" t="str">
            <v>OIN</v>
          </cell>
          <cell r="CH123">
            <v>0</v>
          </cell>
          <cell r="CJ123">
            <v>0</v>
          </cell>
          <cell r="CL123">
            <v>0</v>
          </cell>
          <cell r="CN123">
            <v>0</v>
          </cell>
          <cell r="CO123" t="str">
            <v>OIN</v>
          </cell>
          <cell r="CP123">
            <v>0</v>
          </cell>
          <cell r="CR123">
            <v>0</v>
          </cell>
          <cell r="CT123">
            <v>0</v>
          </cell>
          <cell r="CV123">
            <v>0</v>
          </cell>
        </row>
        <row r="124">
          <cell r="B124" t="str">
            <v>MCR</v>
          </cell>
          <cell r="D124" t="str">
            <v>MEDICAL CARE REVIEW</v>
          </cell>
          <cell r="F124" t="str">
            <v>UAMCR</v>
          </cell>
          <cell r="H124">
            <v>2468592.1470983606</v>
          </cell>
          <cell r="J124">
            <v>285280.0127087328</v>
          </cell>
          <cell r="L124">
            <v>2753872.1598070934</v>
          </cell>
          <cell r="N124">
            <v>22.674999999999997</v>
          </cell>
          <cell r="O124" t="str">
            <v>MCR</v>
          </cell>
          <cell r="P124">
            <v>2468.6</v>
          </cell>
          <cell r="R124">
            <v>285.3</v>
          </cell>
          <cell r="T124">
            <v>2753.9</v>
          </cell>
          <cell r="AD124">
            <v>2468.6</v>
          </cell>
          <cell r="AF124">
            <v>285.3</v>
          </cell>
          <cell r="AH124">
            <v>2753.9</v>
          </cell>
          <cell r="AJ124">
            <v>22.674999999999997</v>
          </cell>
          <cell r="AT124">
            <v>0</v>
          </cell>
          <cell r="AV124">
            <v>0</v>
          </cell>
          <cell r="AX124">
            <v>0</v>
          </cell>
          <cell r="AZ124">
            <v>0</v>
          </cell>
          <cell r="BB124">
            <v>2468.6</v>
          </cell>
          <cell r="BD124">
            <v>285.3</v>
          </cell>
          <cell r="BF124">
            <v>2753.9</v>
          </cell>
          <cell r="BH124">
            <v>22.674999999999997</v>
          </cell>
          <cell r="BJ124">
            <v>422.95379068330408</v>
          </cell>
          <cell r="BN124">
            <v>422.95379068330408</v>
          </cell>
          <cell r="BP124">
            <v>0</v>
          </cell>
          <cell r="BR124">
            <v>2891.5537906833042</v>
          </cell>
          <cell r="BT124">
            <v>285.3</v>
          </cell>
          <cell r="BV124">
            <v>3176.8537906833044</v>
          </cell>
          <cell r="BX124">
            <v>22.674999999999997</v>
          </cell>
          <cell r="CD124">
            <v>0</v>
          </cell>
          <cell r="CG124" t="str">
            <v>MCR</v>
          </cell>
          <cell r="CH124">
            <v>0</v>
          </cell>
          <cell r="CJ124">
            <v>0</v>
          </cell>
          <cell r="CL124">
            <v>0</v>
          </cell>
          <cell r="CN124">
            <v>0</v>
          </cell>
          <cell r="CO124" t="str">
            <v>MCR</v>
          </cell>
          <cell r="CP124">
            <v>2891.5537906833042</v>
          </cell>
          <cell r="CR124">
            <v>285.3</v>
          </cell>
          <cell r="CT124">
            <v>3176.8537906833044</v>
          </cell>
          <cell r="CV124">
            <v>22.674999999999997</v>
          </cell>
        </row>
        <row r="125">
          <cell r="B125" t="str">
            <v>DEP</v>
          </cell>
          <cell r="D125" t="str">
            <v>DEPRECIATION</v>
          </cell>
          <cell r="F125" t="str">
            <v>UADEP</v>
          </cell>
          <cell r="H125">
            <v>0</v>
          </cell>
          <cell r="J125">
            <v>13285937.189999999</v>
          </cell>
          <cell r="L125">
            <v>13285937.189999999</v>
          </cell>
          <cell r="N125">
            <v>0</v>
          </cell>
          <cell r="O125" t="str">
            <v>DEP</v>
          </cell>
          <cell r="P125">
            <v>0</v>
          </cell>
          <cell r="R125">
            <v>13285.9</v>
          </cell>
          <cell r="T125">
            <v>13285.9</v>
          </cell>
          <cell r="AD125">
            <v>0</v>
          </cell>
          <cell r="AF125">
            <v>13285.9</v>
          </cell>
          <cell r="AH125">
            <v>13285.9</v>
          </cell>
          <cell r="AJ125">
            <v>0</v>
          </cell>
          <cell r="AT125">
            <v>0</v>
          </cell>
          <cell r="AV125">
            <v>0</v>
          </cell>
          <cell r="AX125">
            <v>0</v>
          </cell>
          <cell r="AZ125">
            <v>0</v>
          </cell>
          <cell r="BB125">
            <v>0</v>
          </cell>
          <cell r="BD125">
            <v>13285.9</v>
          </cell>
          <cell r="BF125">
            <v>13285.9</v>
          </cell>
          <cell r="BH125">
            <v>0</v>
          </cell>
          <cell r="BN125">
            <v>0</v>
          </cell>
          <cell r="BR125">
            <v>0</v>
          </cell>
          <cell r="BT125">
            <v>13285.9</v>
          </cell>
          <cell r="BV125">
            <v>13285.9</v>
          </cell>
          <cell r="BX125">
            <v>0</v>
          </cell>
          <cell r="CD125">
            <v>0</v>
          </cell>
          <cell r="CG125" t="str">
            <v>DEP</v>
          </cell>
          <cell r="CH125">
            <v>0</v>
          </cell>
          <cell r="CJ125">
            <v>-306.15415148351599</v>
          </cell>
          <cell r="CL125">
            <v>-306.15415148351599</v>
          </cell>
          <cell r="CN125">
            <v>0</v>
          </cell>
          <cell r="CO125" t="str">
            <v>DEP</v>
          </cell>
          <cell r="CP125">
            <v>0</v>
          </cell>
          <cell r="CR125">
            <v>12979.745848516484</v>
          </cell>
          <cell r="CT125">
            <v>12979.745848516484</v>
          </cell>
          <cell r="CV125">
            <v>0</v>
          </cell>
        </row>
        <row r="126">
          <cell r="B126" t="str">
            <v>LEA</v>
          </cell>
          <cell r="D126" t="str">
            <v>LEASES &amp; RENTALS</v>
          </cell>
          <cell r="F126" t="str">
            <v>UALEASE</v>
          </cell>
          <cell r="H126">
            <v>0.38073660706064782</v>
          </cell>
          <cell r="J126">
            <v>5221218.2799999993</v>
          </cell>
          <cell r="L126">
            <v>5221218.6607366065</v>
          </cell>
          <cell r="N126">
            <v>0</v>
          </cell>
          <cell r="O126" t="str">
            <v>LEA</v>
          </cell>
          <cell r="P126">
            <v>0</v>
          </cell>
          <cell r="R126">
            <v>5221.2</v>
          </cell>
          <cell r="T126">
            <v>5221.2</v>
          </cell>
          <cell r="AD126">
            <v>0</v>
          </cell>
          <cell r="AF126">
            <v>5221.2</v>
          </cell>
          <cell r="AH126">
            <v>5221.2</v>
          </cell>
          <cell r="AJ126">
            <v>0</v>
          </cell>
          <cell r="AT126">
            <v>0</v>
          </cell>
          <cell r="AV126">
            <v>0</v>
          </cell>
          <cell r="AX126">
            <v>0</v>
          </cell>
          <cell r="AZ126">
            <v>0</v>
          </cell>
          <cell r="BB126">
            <v>0</v>
          </cell>
          <cell r="BD126">
            <v>5221.2</v>
          </cell>
          <cell r="BF126">
            <v>5221.2</v>
          </cell>
          <cell r="BH126">
            <v>0</v>
          </cell>
          <cell r="BN126">
            <v>0</v>
          </cell>
          <cell r="BR126">
            <v>0</v>
          </cell>
          <cell r="BT126">
            <v>5221.2</v>
          </cell>
          <cell r="BV126">
            <v>5221.2</v>
          </cell>
          <cell r="BX126">
            <v>0</v>
          </cell>
          <cell r="CD126">
            <v>0</v>
          </cell>
          <cell r="CG126" t="str">
            <v>LEA</v>
          </cell>
          <cell r="CH126">
            <v>0</v>
          </cell>
          <cell r="CJ126">
            <v>-2002.4093499999999</v>
          </cell>
          <cell r="CL126">
            <v>-2002.4093499999999</v>
          </cell>
          <cell r="CN126">
            <v>0</v>
          </cell>
          <cell r="CO126" t="str">
            <v>LEA</v>
          </cell>
          <cell r="CP126">
            <v>0</v>
          </cell>
          <cell r="CR126">
            <v>3218.7906499999999</v>
          </cell>
          <cell r="CT126">
            <v>3218.7906499999999</v>
          </cell>
          <cell r="CV126">
            <v>0</v>
          </cell>
        </row>
        <row r="127">
          <cell r="B127" t="str">
            <v>LIC</v>
          </cell>
          <cell r="D127" t="str">
            <v>LICENSE &amp; TAXES</v>
          </cell>
          <cell r="F127" t="str">
            <v>UALIC</v>
          </cell>
          <cell r="H127">
            <v>0</v>
          </cell>
          <cell r="J127">
            <v>406866.33</v>
          </cell>
          <cell r="L127">
            <v>406866.33</v>
          </cell>
          <cell r="M127" t="str">
            <v>Allocate</v>
          </cell>
          <cell r="N127">
            <v>0</v>
          </cell>
          <cell r="O127" t="str">
            <v>LIC</v>
          </cell>
          <cell r="P127">
            <v>0</v>
          </cell>
          <cell r="R127">
            <v>406.9</v>
          </cell>
          <cell r="T127">
            <v>406.9</v>
          </cell>
          <cell r="AD127">
            <v>0</v>
          </cell>
          <cell r="AF127">
            <v>406.9</v>
          </cell>
          <cell r="AH127">
            <v>406.9</v>
          </cell>
          <cell r="AJ127">
            <v>0</v>
          </cell>
          <cell r="AT127">
            <v>0</v>
          </cell>
          <cell r="AV127">
            <v>0</v>
          </cell>
          <cell r="AX127">
            <v>0</v>
          </cell>
          <cell r="AZ127">
            <v>0</v>
          </cell>
          <cell r="BB127">
            <v>0</v>
          </cell>
          <cell r="BD127">
            <v>406.9</v>
          </cell>
          <cell r="BF127">
            <v>406.9</v>
          </cell>
          <cell r="BH127">
            <v>0</v>
          </cell>
          <cell r="BN127">
            <v>0</v>
          </cell>
          <cell r="BR127">
            <v>0</v>
          </cell>
          <cell r="BT127">
            <v>406.9</v>
          </cell>
          <cell r="BV127">
            <v>406.9</v>
          </cell>
          <cell r="BX127">
            <v>0</v>
          </cell>
          <cell r="CD127">
            <v>0</v>
          </cell>
          <cell r="CG127" t="str">
            <v>LIC</v>
          </cell>
          <cell r="CH127">
            <v>0</v>
          </cell>
          <cell r="CJ127">
            <v>0</v>
          </cell>
          <cell r="CL127">
            <v>0</v>
          </cell>
          <cell r="CN127">
            <v>0</v>
          </cell>
          <cell r="CO127" t="str">
            <v>LIC</v>
          </cell>
          <cell r="CP127">
            <v>0</v>
          </cell>
          <cell r="CR127">
            <v>406.9</v>
          </cell>
          <cell r="CT127">
            <v>406.9</v>
          </cell>
          <cell r="CV127">
            <v>0</v>
          </cell>
        </row>
        <row r="128">
          <cell r="B128" t="str">
            <v>IST</v>
          </cell>
          <cell r="D128" t="str">
            <v>INTEREST SHORT TERM</v>
          </cell>
          <cell r="F128" t="str">
            <v>UAIST</v>
          </cell>
          <cell r="H128">
            <v>0</v>
          </cell>
          <cell r="J128">
            <v>0</v>
          </cell>
          <cell r="L128">
            <v>0</v>
          </cell>
          <cell r="M128" t="str">
            <v>Loss as</v>
          </cell>
          <cell r="N128">
            <v>0</v>
          </cell>
          <cell r="O128" t="str">
            <v>IST</v>
          </cell>
          <cell r="P128">
            <v>0</v>
          </cell>
          <cell r="R128">
            <v>0</v>
          </cell>
          <cell r="T128">
            <v>0</v>
          </cell>
          <cell r="AD128">
            <v>0</v>
          </cell>
          <cell r="AF128">
            <v>0</v>
          </cell>
          <cell r="AH128">
            <v>0</v>
          </cell>
          <cell r="AJ128">
            <v>0</v>
          </cell>
          <cell r="AT128">
            <v>0</v>
          </cell>
          <cell r="AV128">
            <v>0</v>
          </cell>
          <cell r="AX128">
            <v>0</v>
          </cell>
          <cell r="AZ128">
            <v>0</v>
          </cell>
          <cell r="BB128">
            <v>0</v>
          </cell>
          <cell r="BD128">
            <v>0</v>
          </cell>
          <cell r="BF128">
            <v>0</v>
          </cell>
          <cell r="BH128">
            <v>0</v>
          </cell>
          <cell r="BN128">
            <v>0</v>
          </cell>
          <cell r="BR128">
            <v>0</v>
          </cell>
          <cell r="BT128">
            <v>0</v>
          </cell>
          <cell r="BV128">
            <v>0</v>
          </cell>
          <cell r="BX128">
            <v>0</v>
          </cell>
          <cell r="CD128">
            <v>0</v>
          </cell>
          <cell r="CG128" t="str">
            <v>IST</v>
          </cell>
          <cell r="CH128">
            <v>0</v>
          </cell>
          <cell r="CJ128">
            <v>0</v>
          </cell>
          <cell r="CL128">
            <v>0</v>
          </cell>
          <cell r="CN128">
            <v>0</v>
          </cell>
          <cell r="CO128" t="str">
            <v>IST</v>
          </cell>
          <cell r="CP128">
            <v>0</v>
          </cell>
          <cell r="CR128">
            <v>0</v>
          </cell>
          <cell r="CT128">
            <v>0</v>
          </cell>
          <cell r="CV128">
            <v>0</v>
          </cell>
        </row>
        <row r="129">
          <cell r="B129" t="str">
            <v>ILT</v>
          </cell>
          <cell r="D129" t="str">
            <v>INTEREST LONG TERM</v>
          </cell>
          <cell r="F129" t="str">
            <v>UAILT</v>
          </cell>
          <cell r="H129">
            <v>0</v>
          </cell>
          <cell r="J129">
            <v>8851974.9900000002</v>
          </cell>
          <cell r="L129">
            <v>8851974.9900000002</v>
          </cell>
          <cell r="M129" t="str">
            <v>Fringe?</v>
          </cell>
          <cell r="N129">
            <v>0</v>
          </cell>
          <cell r="O129" t="str">
            <v>ILT</v>
          </cell>
          <cell r="P129">
            <v>0</v>
          </cell>
          <cell r="R129">
            <v>8852</v>
          </cell>
          <cell r="T129">
            <v>8852</v>
          </cell>
          <cell r="AD129">
            <v>0</v>
          </cell>
          <cell r="AF129">
            <v>8852</v>
          </cell>
          <cell r="AH129">
            <v>8852</v>
          </cell>
          <cell r="AJ129">
            <v>0</v>
          </cell>
          <cell r="AT129">
            <v>0</v>
          </cell>
          <cell r="AV129">
            <v>0</v>
          </cell>
          <cell r="AX129">
            <v>0</v>
          </cell>
          <cell r="AZ129">
            <v>0</v>
          </cell>
          <cell r="BB129">
            <v>0</v>
          </cell>
          <cell r="BD129">
            <v>8852</v>
          </cell>
          <cell r="BF129">
            <v>8852</v>
          </cell>
          <cell r="BH129">
            <v>0</v>
          </cell>
          <cell r="BN129">
            <v>0</v>
          </cell>
          <cell r="BR129">
            <v>0</v>
          </cell>
          <cell r="BT129">
            <v>8852</v>
          </cell>
          <cell r="BV129">
            <v>8852</v>
          </cell>
          <cell r="BX129">
            <v>0</v>
          </cell>
          <cell r="CD129">
            <v>0</v>
          </cell>
          <cell r="CG129" t="str">
            <v>ILT</v>
          </cell>
          <cell r="CH129">
            <v>0</v>
          </cell>
          <cell r="CJ129">
            <v>0</v>
          </cell>
          <cell r="CL129">
            <v>0</v>
          </cell>
          <cell r="CN129">
            <v>0</v>
          </cell>
          <cell r="CO129" t="str">
            <v>ILT</v>
          </cell>
          <cell r="CP129">
            <v>0</v>
          </cell>
          <cell r="CR129">
            <v>8852</v>
          </cell>
          <cell r="CT129">
            <v>8852</v>
          </cell>
          <cell r="CV129">
            <v>0</v>
          </cell>
        </row>
        <row r="130">
          <cell r="B130" t="str">
            <v>FSC1</v>
          </cell>
          <cell r="D130" t="str">
            <v>FREE STANDING CLINIC SERVICES</v>
          </cell>
          <cell r="F130" t="str">
            <v>UR1</v>
          </cell>
          <cell r="H130">
            <v>0</v>
          </cell>
          <cell r="J130">
            <v>0</v>
          </cell>
          <cell r="L130">
            <v>0</v>
          </cell>
          <cell r="N130">
            <v>0</v>
          </cell>
          <cell r="O130" t="str">
            <v>FSC1</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FSC1</v>
          </cell>
          <cell r="CH130">
            <v>0</v>
          </cell>
          <cell r="CJ130">
            <v>0</v>
          </cell>
          <cell r="CL130">
            <v>0</v>
          </cell>
          <cell r="CN130">
            <v>0</v>
          </cell>
          <cell r="CO130" t="str">
            <v>FSC</v>
          </cell>
          <cell r="CP130">
            <v>0</v>
          </cell>
          <cell r="CR130">
            <v>0</v>
          </cell>
          <cell r="CT130">
            <v>0</v>
          </cell>
          <cell r="CV130">
            <v>0</v>
          </cell>
          <cell r="CX130">
            <v>0</v>
          </cell>
          <cell r="CZ130">
            <v>0</v>
          </cell>
        </row>
        <row r="131">
          <cell r="B131" t="str">
            <v>HHC</v>
          </cell>
          <cell r="D131" t="str">
            <v>HOME HEALTH CARE</v>
          </cell>
          <cell r="F131" t="str">
            <v>UR2</v>
          </cell>
          <cell r="H131">
            <v>0</v>
          </cell>
          <cell r="J131">
            <v>0</v>
          </cell>
          <cell r="L131">
            <v>0</v>
          </cell>
          <cell r="N131">
            <v>0</v>
          </cell>
          <cell r="O131" t="str">
            <v>HHC</v>
          </cell>
          <cell r="P131">
            <v>0</v>
          </cell>
          <cell r="R131">
            <v>0</v>
          </cell>
          <cell r="T131">
            <v>0</v>
          </cell>
          <cell r="AD131">
            <v>0</v>
          </cell>
          <cell r="AF131">
            <v>0</v>
          </cell>
          <cell r="AH131">
            <v>0</v>
          </cell>
          <cell r="AJ131">
            <v>0</v>
          </cell>
          <cell r="AL131">
            <v>0</v>
          </cell>
          <cell r="AN131">
            <v>0</v>
          </cell>
          <cell r="AP131">
            <v>0</v>
          </cell>
          <cell r="AR131">
            <v>0</v>
          </cell>
          <cell r="AT131">
            <v>0</v>
          </cell>
          <cell r="AV131">
            <v>0</v>
          </cell>
          <cell r="AX131">
            <v>0</v>
          </cell>
          <cell r="AZ131">
            <v>0</v>
          </cell>
          <cell r="BB131">
            <v>0</v>
          </cell>
          <cell r="BD131">
            <v>0</v>
          </cell>
          <cell r="BF131">
            <v>0</v>
          </cell>
          <cell r="BH131">
            <v>0</v>
          </cell>
          <cell r="BN131">
            <v>0</v>
          </cell>
          <cell r="BR131">
            <v>0</v>
          </cell>
          <cell r="BT131">
            <v>0</v>
          </cell>
          <cell r="BV131">
            <v>0</v>
          </cell>
          <cell r="BX131">
            <v>0</v>
          </cell>
          <cell r="CB131">
            <v>0</v>
          </cell>
          <cell r="CD131">
            <v>0</v>
          </cell>
          <cell r="CG131" t="str">
            <v>HHC</v>
          </cell>
          <cell r="CH131">
            <v>0</v>
          </cell>
          <cell r="CJ131">
            <v>0</v>
          </cell>
          <cell r="CL131">
            <v>0</v>
          </cell>
          <cell r="CN131">
            <v>0</v>
          </cell>
          <cell r="CO131" t="str">
            <v>HHC</v>
          </cell>
          <cell r="CP131">
            <v>0</v>
          </cell>
          <cell r="CR131">
            <v>0</v>
          </cell>
          <cell r="CT131">
            <v>0</v>
          </cell>
          <cell r="CV131">
            <v>0</v>
          </cell>
          <cell r="CX131">
            <v>0</v>
          </cell>
          <cell r="CZ131">
            <v>0</v>
          </cell>
        </row>
        <row r="132">
          <cell r="B132" t="str">
            <v>ORD</v>
          </cell>
          <cell r="D132" t="str">
            <v>OUTPATIENT RENAL DIALYSIS</v>
          </cell>
          <cell r="F132" t="str">
            <v>UR3</v>
          </cell>
          <cell r="H132">
            <v>0</v>
          </cell>
          <cell r="J132">
            <v>0</v>
          </cell>
          <cell r="L132">
            <v>0</v>
          </cell>
          <cell r="N132">
            <v>0</v>
          </cell>
          <cell r="O132" t="str">
            <v>ORD</v>
          </cell>
          <cell r="P132">
            <v>0</v>
          </cell>
          <cell r="R132">
            <v>0</v>
          </cell>
          <cell r="T132">
            <v>0</v>
          </cell>
          <cell r="AD132">
            <v>0</v>
          </cell>
          <cell r="AF132">
            <v>0</v>
          </cell>
          <cell r="AH132">
            <v>0</v>
          </cell>
          <cell r="AJ132">
            <v>0</v>
          </cell>
          <cell r="AL132">
            <v>0</v>
          </cell>
          <cell r="AN132">
            <v>0</v>
          </cell>
          <cell r="AP132">
            <v>0</v>
          </cell>
          <cell r="AR132">
            <v>0</v>
          </cell>
          <cell r="AT132">
            <v>0</v>
          </cell>
          <cell r="AV132">
            <v>0</v>
          </cell>
          <cell r="AX132">
            <v>0</v>
          </cell>
          <cell r="AZ132">
            <v>0</v>
          </cell>
          <cell r="BB132">
            <v>0</v>
          </cell>
          <cell r="BD132">
            <v>0</v>
          </cell>
          <cell r="BF132">
            <v>0</v>
          </cell>
          <cell r="BH132">
            <v>0</v>
          </cell>
          <cell r="BN132">
            <v>0</v>
          </cell>
          <cell r="BR132">
            <v>0</v>
          </cell>
          <cell r="BT132">
            <v>0</v>
          </cell>
          <cell r="BV132">
            <v>0</v>
          </cell>
          <cell r="BX132">
            <v>0</v>
          </cell>
          <cell r="CB132">
            <v>0</v>
          </cell>
          <cell r="CD132">
            <v>0</v>
          </cell>
          <cell r="CG132" t="str">
            <v>ORD</v>
          </cell>
          <cell r="CH132">
            <v>0</v>
          </cell>
          <cell r="CJ132">
            <v>0</v>
          </cell>
          <cell r="CL132">
            <v>0</v>
          </cell>
          <cell r="CN132">
            <v>0</v>
          </cell>
          <cell r="CO132" t="str">
            <v>ORD</v>
          </cell>
          <cell r="CP132">
            <v>0</v>
          </cell>
          <cell r="CR132">
            <v>0</v>
          </cell>
          <cell r="CT132">
            <v>0</v>
          </cell>
          <cell r="CV132">
            <v>0</v>
          </cell>
          <cell r="CX132">
            <v>0</v>
          </cell>
          <cell r="CZ132">
            <v>0</v>
          </cell>
        </row>
        <row r="133">
          <cell r="B133" t="str">
            <v>ECF1</v>
          </cell>
          <cell r="D133" t="str">
            <v>SKILLED NURSING CARE</v>
          </cell>
          <cell r="F133" t="str">
            <v>UR4</v>
          </cell>
          <cell r="H133">
            <v>0</v>
          </cell>
          <cell r="J133">
            <v>0</v>
          </cell>
          <cell r="L133">
            <v>0</v>
          </cell>
          <cell r="N133">
            <v>0</v>
          </cell>
          <cell r="O133" t="str">
            <v>ECF1</v>
          </cell>
          <cell r="P133">
            <v>0</v>
          </cell>
          <cell r="R133">
            <v>0</v>
          </cell>
          <cell r="T133">
            <v>0</v>
          </cell>
          <cell r="AD133">
            <v>0</v>
          </cell>
          <cell r="AF133">
            <v>0</v>
          </cell>
          <cell r="AH133">
            <v>0</v>
          </cell>
          <cell r="AJ133">
            <v>0</v>
          </cell>
          <cell r="AL133">
            <v>0</v>
          </cell>
          <cell r="AN133">
            <v>0</v>
          </cell>
          <cell r="AP133">
            <v>0</v>
          </cell>
          <cell r="AR133">
            <v>0</v>
          </cell>
          <cell r="AT133">
            <v>0</v>
          </cell>
          <cell r="AV133">
            <v>0</v>
          </cell>
          <cell r="AX133">
            <v>0</v>
          </cell>
          <cell r="AZ133">
            <v>0</v>
          </cell>
          <cell r="BB133">
            <v>0</v>
          </cell>
          <cell r="BD133">
            <v>0</v>
          </cell>
          <cell r="BF133">
            <v>0</v>
          </cell>
          <cell r="BH133">
            <v>0</v>
          </cell>
          <cell r="BN133">
            <v>0</v>
          </cell>
          <cell r="BR133">
            <v>0</v>
          </cell>
          <cell r="BT133">
            <v>0</v>
          </cell>
          <cell r="BV133">
            <v>0</v>
          </cell>
          <cell r="BX133">
            <v>0</v>
          </cell>
          <cell r="CB133">
            <v>0</v>
          </cell>
          <cell r="CD133">
            <v>0</v>
          </cell>
          <cell r="CG133" t="str">
            <v>ECF1</v>
          </cell>
          <cell r="CH133">
            <v>0</v>
          </cell>
          <cell r="CJ133">
            <v>0</v>
          </cell>
          <cell r="CL133">
            <v>0</v>
          </cell>
          <cell r="CN133">
            <v>0</v>
          </cell>
          <cell r="CO133" t="str">
            <v>ECF</v>
          </cell>
          <cell r="CP133">
            <v>0</v>
          </cell>
          <cell r="CR133">
            <v>0</v>
          </cell>
          <cell r="CT133">
            <v>0</v>
          </cell>
          <cell r="CV133">
            <v>0</v>
          </cell>
          <cell r="CX133">
            <v>0</v>
          </cell>
          <cell r="CZ133">
            <v>0</v>
          </cell>
        </row>
        <row r="134">
          <cell r="B134" t="str">
            <v>ULB</v>
          </cell>
          <cell r="D134" t="str">
            <v>LAB NON-PATIENT</v>
          </cell>
          <cell r="F134" t="str">
            <v>UR5</v>
          </cell>
          <cell r="H134">
            <v>1688175.8031052698</v>
          </cell>
          <cell r="J134">
            <v>1232597.9816904822</v>
          </cell>
          <cell r="L134">
            <v>2920773.7847957518</v>
          </cell>
          <cell r="N134">
            <v>24.275772676796858</v>
          </cell>
          <cell r="O134" t="str">
            <v>ULB</v>
          </cell>
          <cell r="P134">
            <v>1688.2</v>
          </cell>
          <cell r="R134">
            <v>1232.5999999999999</v>
          </cell>
          <cell r="T134">
            <v>2920.8</v>
          </cell>
          <cell r="AD134">
            <v>1688.2</v>
          </cell>
          <cell r="AF134">
            <v>1232.5999999999999</v>
          </cell>
          <cell r="AH134">
            <v>2920.8</v>
          </cell>
          <cell r="AJ134">
            <v>24.275772676796858</v>
          </cell>
          <cell r="AL134">
            <v>0</v>
          </cell>
          <cell r="AN134">
            <v>0</v>
          </cell>
          <cell r="AP134">
            <v>0</v>
          </cell>
          <cell r="AR134">
            <v>0</v>
          </cell>
          <cell r="AT134">
            <v>0</v>
          </cell>
          <cell r="AV134">
            <v>0</v>
          </cell>
          <cell r="AX134">
            <v>0</v>
          </cell>
          <cell r="AZ134">
            <v>0</v>
          </cell>
          <cell r="BB134">
            <v>1688.2</v>
          </cell>
          <cell r="BD134">
            <v>1232.5999999999999</v>
          </cell>
          <cell r="BF134">
            <v>2920.8</v>
          </cell>
          <cell r="BH134">
            <v>24.275772676796858</v>
          </cell>
          <cell r="BN134">
            <v>0</v>
          </cell>
          <cell r="BR134">
            <v>1688.2</v>
          </cell>
          <cell r="BT134">
            <v>1232.5999999999999</v>
          </cell>
          <cell r="BV134">
            <v>2920.8</v>
          </cell>
          <cell r="BX134">
            <v>24.275772676796858</v>
          </cell>
          <cell r="CB134">
            <v>0</v>
          </cell>
          <cell r="CD134">
            <v>0</v>
          </cell>
          <cell r="CG134" t="str">
            <v>ULB</v>
          </cell>
          <cell r="CH134">
            <v>117.38802582595271</v>
          </cell>
          <cell r="CJ134">
            <v>287.49004707468299</v>
          </cell>
          <cell r="CL134">
            <v>404.87807290063569</v>
          </cell>
          <cell r="CN134">
            <v>1.1213907861360046</v>
          </cell>
          <cell r="CO134" t="str">
            <v>ULB</v>
          </cell>
          <cell r="CP134">
            <v>1805.5880258259529</v>
          </cell>
          <cell r="CR134">
            <v>1520.0900470746828</v>
          </cell>
          <cell r="CT134">
            <v>3325.6780729006359</v>
          </cell>
          <cell r="CV134">
            <v>25.397163462932863</v>
          </cell>
          <cell r="CX134">
            <v>3769.6938500000001</v>
          </cell>
          <cell r="CZ134">
            <v>444.01577709936419</v>
          </cell>
        </row>
        <row r="135">
          <cell r="B135" t="str">
            <v>UPB</v>
          </cell>
          <cell r="D135" t="str">
            <v>PHYSICIANS PART B SERVICES</v>
          </cell>
          <cell r="F135" t="str">
            <v>UR6</v>
          </cell>
          <cell r="H135">
            <v>206789.11383578976</v>
          </cell>
          <cell r="J135">
            <v>12511376.001431117</v>
          </cell>
          <cell r="L135">
            <v>12718165.115266906</v>
          </cell>
          <cell r="N135">
            <v>7.5556490384615387</v>
          </cell>
          <cell r="O135" t="str">
            <v>UPB</v>
          </cell>
          <cell r="P135">
            <v>206.8</v>
          </cell>
          <cell r="R135">
            <v>12511.4</v>
          </cell>
          <cell r="T135">
            <v>12718.199999999999</v>
          </cell>
          <cell r="X135">
            <v>0</v>
          </cell>
          <cell r="Z135">
            <v>0</v>
          </cell>
          <cell r="AD135">
            <v>206.8</v>
          </cell>
          <cell r="AF135">
            <v>12511.4</v>
          </cell>
          <cell r="AH135">
            <v>12718.199999999999</v>
          </cell>
          <cell r="AJ135">
            <v>7.5556490384615387</v>
          </cell>
          <cell r="AL135">
            <v>0</v>
          </cell>
          <cell r="AN135">
            <v>0</v>
          </cell>
          <cell r="AP135">
            <v>0</v>
          </cell>
          <cell r="AR135">
            <v>0</v>
          </cell>
          <cell r="AT135">
            <v>0</v>
          </cell>
          <cell r="AV135">
            <v>0</v>
          </cell>
          <cell r="AX135">
            <v>0</v>
          </cell>
          <cell r="AZ135">
            <v>0</v>
          </cell>
          <cell r="BB135">
            <v>206.8</v>
          </cell>
          <cell r="BD135">
            <v>12511.4</v>
          </cell>
          <cell r="BF135">
            <v>12718.199999999999</v>
          </cell>
          <cell r="BH135">
            <v>7.5556490384615387</v>
          </cell>
          <cell r="BN135">
            <v>0</v>
          </cell>
          <cell r="BR135">
            <v>206.8</v>
          </cell>
          <cell r="BT135">
            <v>12511.4</v>
          </cell>
          <cell r="BV135">
            <v>12718.199999999999</v>
          </cell>
          <cell r="BX135">
            <v>7.5556490384615387</v>
          </cell>
          <cell r="CB135">
            <v>0</v>
          </cell>
          <cell r="CD135">
            <v>0</v>
          </cell>
          <cell r="CG135" t="str">
            <v>UPB</v>
          </cell>
          <cell r="CH135">
            <v>371.62083823813214</v>
          </cell>
          <cell r="CJ135">
            <v>895.82083321378309</v>
          </cell>
          <cell r="CL135">
            <v>1267.4416714519152</v>
          </cell>
          <cell r="CN135">
            <v>2.2135676886156759</v>
          </cell>
          <cell r="CO135" t="str">
            <v>UPB</v>
          </cell>
          <cell r="CP135">
            <v>578.42083823813209</v>
          </cell>
          <cell r="CR135">
            <v>13407.220833213783</v>
          </cell>
          <cell r="CT135">
            <v>13985.641671451915</v>
          </cell>
          <cell r="CV135">
            <v>9.7692167270772146</v>
          </cell>
          <cell r="CX135">
            <v>-229.87644999999975</v>
          </cell>
          <cell r="CZ135">
            <v>-14215.518121451914</v>
          </cell>
        </row>
        <row r="136">
          <cell r="B136" t="str">
            <v>CNA</v>
          </cell>
          <cell r="D136" t="str">
            <v>CERTIFIED NURSE ANESTHETIST</v>
          </cell>
          <cell r="F136" t="str">
            <v>UR7</v>
          </cell>
          <cell r="H136">
            <v>0</v>
          </cell>
          <cell r="J136">
            <v>0</v>
          </cell>
          <cell r="L136">
            <v>0</v>
          </cell>
          <cell r="N136">
            <v>0</v>
          </cell>
          <cell r="O136" t="str">
            <v>CNA</v>
          </cell>
          <cell r="P136">
            <v>0</v>
          </cell>
          <cell r="R136">
            <v>0</v>
          </cell>
          <cell r="T136">
            <v>0</v>
          </cell>
          <cell r="AD136">
            <v>0</v>
          </cell>
          <cell r="AF136">
            <v>0</v>
          </cell>
          <cell r="AH136">
            <v>0</v>
          </cell>
          <cell r="AJ136">
            <v>0</v>
          </cell>
          <cell r="AL136">
            <v>0</v>
          </cell>
          <cell r="AN136">
            <v>0</v>
          </cell>
          <cell r="AP136">
            <v>0</v>
          </cell>
          <cell r="AR136">
            <v>0</v>
          </cell>
          <cell r="AT136">
            <v>0</v>
          </cell>
          <cell r="AV136">
            <v>0</v>
          </cell>
          <cell r="AX136">
            <v>0</v>
          </cell>
          <cell r="AZ136">
            <v>0</v>
          </cell>
          <cell r="BB136">
            <v>0</v>
          </cell>
          <cell r="BD136">
            <v>0</v>
          </cell>
          <cell r="BF136">
            <v>0</v>
          </cell>
          <cell r="BH136">
            <v>0</v>
          </cell>
          <cell r="BN136">
            <v>0</v>
          </cell>
          <cell r="BR136">
            <v>0</v>
          </cell>
          <cell r="BT136">
            <v>0</v>
          </cell>
          <cell r="BV136">
            <v>0</v>
          </cell>
          <cell r="BX136">
            <v>0</v>
          </cell>
          <cell r="CB136">
            <v>0</v>
          </cell>
          <cell r="CD136">
            <v>0</v>
          </cell>
          <cell r="CG136" t="str">
            <v>CNA</v>
          </cell>
          <cell r="CH136">
            <v>0</v>
          </cell>
          <cell r="CJ136">
            <v>0</v>
          </cell>
          <cell r="CL136">
            <v>0</v>
          </cell>
          <cell r="CN136">
            <v>0</v>
          </cell>
          <cell r="CO136" t="str">
            <v>UPB</v>
          </cell>
          <cell r="CP136">
            <v>0</v>
          </cell>
          <cell r="CR136">
            <v>0</v>
          </cell>
          <cell r="CT136">
            <v>0</v>
          </cell>
          <cell r="CV136">
            <v>0</v>
          </cell>
          <cell r="CX136">
            <v>0</v>
          </cell>
          <cell r="CZ136">
            <v>0</v>
          </cell>
        </row>
        <row r="137">
          <cell r="B137" t="str">
            <v>PSS</v>
          </cell>
          <cell r="D137" t="str">
            <v>Billable Mid Level Providers</v>
          </cell>
          <cell r="F137" t="str">
            <v>UR8</v>
          </cell>
          <cell r="H137">
            <v>93481.982850840257</v>
          </cell>
          <cell r="J137">
            <v>210.9</v>
          </cell>
          <cell r="L137">
            <v>93692.882850840251</v>
          </cell>
          <cell r="N137">
            <v>0.49074519230769231</v>
          </cell>
          <cell r="O137" t="str">
            <v>PSS</v>
          </cell>
          <cell r="P137">
            <v>93.5</v>
          </cell>
          <cell r="R137">
            <v>0.2</v>
          </cell>
          <cell r="T137">
            <v>93.7</v>
          </cell>
          <cell r="AD137">
            <v>93.5</v>
          </cell>
          <cell r="AF137">
            <v>0.2</v>
          </cell>
          <cell r="AH137">
            <v>93.7</v>
          </cell>
          <cell r="AJ137">
            <v>0.49074519230769231</v>
          </cell>
          <cell r="AL137">
            <v>0</v>
          </cell>
          <cell r="AN137">
            <v>0</v>
          </cell>
          <cell r="AP137">
            <v>0</v>
          </cell>
          <cell r="AR137">
            <v>0</v>
          </cell>
          <cell r="AT137">
            <v>0</v>
          </cell>
          <cell r="AV137">
            <v>0</v>
          </cell>
          <cell r="AX137">
            <v>0</v>
          </cell>
          <cell r="AZ137">
            <v>0</v>
          </cell>
          <cell r="BB137">
            <v>93.5</v>
          </cell>
          <cell r="BD137">
            <v>0.2</v>
          </cell>
          <cell r="BF137">
            <v>93.7</v>
          </cell>
          <cell r="BH137">
            <v>0.49074519230769231</v>
          </cell>
          <cell r="BN137">
            <v>0</v>
          </cell>
          <cell r="BR137">
            <v>93.5</v>
          </cell>
          <cell r="BT137">
            <v>0.2</v>
          </cell>
          <cell r="BV137">
            <v>93.7</v>
          </cell>
          <cell r="BX137">
            <v>0.49074519230769231</v>
          </cell>
          <cell r="CB137">
            <v>0</v>
          </cell>
          <cell r="CD137">
            <v>0</v>
          </cell>
          <cell r="CG137" t="str">
            <v>PSS</v>
          </cell>
          <cell r="CH137">
            <v>3.255458683498456</v>
          </cell>
          <cell r="CJ137">
            <v>17.830042915128097</v>
          </cell>
          <cell r="CL137">
            <v>21.085501598626553</v>
          </cell>
          <cell r="CN137">
            <v>1.617334399594594E-2</v>
          </cell>
          <cell r="CO137" t="str">
            <v>UPB</v>
          </cell>
          <cell r="CP137">
            <v>96.75545868349846</v>
          </cell>
          <cell r="CR137">
            <v>18.030042915128096</v>
          </cell>
          <cell r="CT137">
            <v>114.78550159862655</v>
          </cell>
          <cell r="CV137">
            <v>0.50691853630363826</v>
          </cell>
          <cell r="CX137">
            <v>0</v>
          </cell>
          <cell r="CZ137">
            <v>-114.78550159862655</v>
          </cell>
        </row>
        <row r="138">
          <cell r="B138" t="str">
            <v>TBA2</v>
          </cell>
          <cell r="D138" t="str">
            <v>Lactation Center Program</v>
          </cell>
          <cell r="F138" t="str">
            <v>UR9</v>
          </cell>
          <cell r="H138">
            <v>131240.00280973062</v>
          </cell>
          <cell r="J138">
            <v>470</v>
          </cell>
          <cell r="L138">
            <v>131710.00280973062</v>
          </cell>
          <cell r="N138">
            <v>1.5075721153846153</v>
          </cell>
          <cell r="O138" t="str">
            <v>TBA2</v>
          </cell>
          <cell r="P138">
            <v>131.19999999999999</v>
          </cell>
          <cell r="R138">
            <v>0.5</v>
          </cell>
          <cell r="T138">
            <v>131.69999999999999</v>
          </cell>
          <cell r="AD138">
            <v>131.19999999999999</v>
          </cell>
          <cell r="AF138">
            <v>0.5</v>
          </cell>
          <cell r="AH138">
            <v>131.69999999999999</v>
          </cell>
          <cell r="AJ138">
            <v>1.5075721153846153</v>
          </cell>
          <cell r="AL138">
            <v>0</v>
          </cell>
          <cell r="AN138">
            <v>0</v>
          </cell>
          <cell r="AP138">
            <v>0</v>
          </cell>
          <cell r="AR138">
            <v>0</v>
          </cell>
          <cell r="AT138">
            <v>0</v>
          </cell>
          <cell r="AV138">
            <v>0</v>
          </cell>
          <cell r="AX138">
            <v>0</v>
          </cell>
          <cell r="AZ138">
            <v>0</v>
          </cell>
          <cell r="BB138">
            <v>131.19999999999999</v>
          </cell>
          <cell r="BD138">
            <v>0.5</v>
          </cell>
          <cell r="BF138">
            <v>131.69999999999999</v>
          </cell>
          <cell r="BH138">
            <v>1.5075721153846153</v>
          </cell>
          <cell r="BN138">
            <v>0</v>
          </cell>
          <cell r="BR138">
            <v>131.19999999999999</v>
          </cell>
          <cell r="BT138">
            <v>0.5</v>
          </cell>
          <cell r="BV138">
            <v>131.69999999999999</v>
          </cell>
          <cell r="BX138">
            <v>1.5075721153846153</v>
          </cell>
          <cell r="CB138">
            <v>0</v>
          </cell>
          <cell r="CD138">
            <v>0</v>
          </cell>
          <cell r="CG138" t="str">
            <v>TBA2</v>
          </cell>
          <cell r="CH138">
            <v>0</v>
          </cell>
          <cell r="CJ138">
            <v>0</v>
          </cell>
          <cell r="CL138">
            <v>0</v>
          </cell>
          <cell r="CN138">
            <v>0</v>
          </cell>
          <cell r="CO138" t="str">
            <v>UPB</v>
          </cell>
          <cell r="CP138">
            <v>131.19999999999999</v>
          </cell>
          <cell r="CR138">
            <v>0.5</v>
          </cell>
          <cell r="CT138">
            <v>131.69999999999999</v>
          </cell>
          <cell r="CV138">
            <v>1.5075721153846153</v>
          </cell>
          <cell r="CX138">
            <v>0</v>
          </cell>
          <cell r="CZ138">
            <v>-131.69999999999999</v>
          </cell>
        </row>
        <row r="139">
          <cell r="B139" t="str">
            <v>TBA3</v>
          </cell>
          <cell r="F139" t="str">
            <v>UR10</v>
          </cell>
          <cell r="H139">
            <v>0</v>
          </cell>
          <cell r="J139">
            <v>0</v>
          </cell>
          <cell r="L139">
            <v>0</v>
          </cell>
          <cell r="N139">
            <v>0</v>
          </cell>
          <cell r="O139" t="str">
            <v>TBA3</v>
          </cell>
          <cell r="P139">
            <v>0</v>
          </cell>
          <cell r="R139">
            <v>0</v>
          </cell>
          <cell r="T139">
            <v>0</v>
          </cell>
          <cell r="AD139">
            <v>0</v>
          </cell>
          <cell r="AF139">
            <v>0</v>
          </cell>
          <cell r="AH139">
            <v>0</v>
          </cell>
          <cell r="AJ139">
            <v>0</v>
          </cell>
          <cell r="AL139">
            <v>0</v>
          </cell>
          <cell r="AN139">
            <v>0</v>
          </cell>
          <cell r="AP139">
            <v>0</v>
          </cell>
          <cell r="AR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B139">
            <v>0</v>
          </cell>
          <cell r="CD139">
            <v>0</v>
          </cell>
          <cell r="CG139" t="str">
            <v>TBA3</v>
          </cell>
          <cell r="CH139">
            <v>0</v>
          </cell>
          <cell r="CJ139">
            <v>0</v>
          </cell>
          <cell r="CL139">
            <v>0</v>
          </cell>
          <cell r="CN139">
            <v>0</v>
          </cell>
          <cell r="CO139" t="str">
            <v>UPB</v>
          </cell>
          <cell r="CP139">
            <v>0</v>
          </cell>
          <cell r="CR139">
            <v>0</v>
          </cell>
          <cell r="CT139">
            <v>0</v>
          </cell>
          <cell r="CV139">
            <v>0</v>
          </cell>
          <cell r="CX139">
            <v>0</v>
          </cell>
          <cell r="CZ139">
            <v>0</v>
          </cell>
        </row>
        <row r="140">
          <cell r="B140" t="str">
            <v>TBA4</v>
          </cell>
          <cell r="F140" t="str">
            <v>UR11</v>
          </cell>
          <cell r="H140">
            <v>0</v>
          </cell>
          <cell r="J140">
            <v>0</v>
          </cell>
          <cell r="L140">
            <v>0</v>
          </cell>
          <cell r="N140">
            <v>0</v>
          </cell>
          <cell r="O140" t="str">
            <v>TBA4</v>
          </cell>
          <cell r="P140">
            <v>0</v>
          </cell>
          <cell r="R140">
            <v>0</v>
          </cell>
          <cell r="T140">
            <v>0</v>
          </cell>
          <cell r="AD140">
            <v>0</v>
          </cell>
          <cell r="AF140">
            <v>0</v>
          </cell>
          <cell r="AH140">
            <v>0</v>
          </cell>
          <cell r="AJ140">
            <v>0</v>
          </cell>
          <cell r="AL140">
            <v>0</v>
          </cell>
          <cell r="AN140">
            <v>0</v>
          </cell>
          <cell r="AP140">
            <v>0</v>
          </cell>
          <cell r="AR140">
            <v>0</v>
          </cell>
          <cell r="AT140">
            <v>0</v>
          </cell>
          <cell r="AV140">
            <v>0</v>
          </cell>
          <cell r="AX140">
            <v>0</v>
          </cell>
          <cell r="AZ140">
            <v>0</v>
          </cell>
          <cell r="BB140">
            <v>0</v>
          </cell>
          <cell r="BD140">
            <v>0</v>
          </cell>
          <cell r="BF140">
            <v>0</v>
          </cell>
          <cell r="BH140">
            <v>0</v>
          </cell>
          <cell r="BN140">
            <v>0</v>
          </cell>
          <cell r="BR140">
            <v>0</v>
          </cell>
          <cell r="BT140">
            <v>0</v>
          </cell>
          <cell r="BV140">
            <v>0</v>
          </cell>
          <cell r="BX140">
            <v>0</v>
          </cell>
          <cell r="CB140">
            <v>0</v>
          </cell>
          <cell r="CD140">
            <v>0</v>
          </cell>
          <cell r="CG140" t="str">
            <v>TBA4</v>
          </cell>
          <cell r="CH140">
            <v>0</v>
          </cell>
          <cell r="CJ140">
            <v>0</v>
          </cell>
          <cell r="CL140">
            <v>0</v>
          </cell>
          <cell r="CN140">
            <v>0</v>
          </cell>
          <cell r="CO140" t="str">
            <v>UPB</v>
          </cell>
          <cell r="CP140">
            <v>0</v>
          </cell>
          <cell r="CR140">
            <v>0</v>
          </cell>
          <cell r="CT140">
            <v>0</v>
          </cell>
          <cell r="CV140">
            <v>0</v>
          </cell>
          <cell r="CX140">
            <v>0</v>
          </cell>
          <cell r="CZ140">
            <v>0</v>
          </cell>
        </row>
        <row r="141">
          <cell r="B141" t="str">
            <v>TBA5</v>
          </cell>
          <cell r="F141" t="str">
            <v>UR12</v>
          </cell>
          <cell r="H141">
            <v>0</v>
          </cell>
          <cell r="J141">
            <v>0</v>
          </cell>
          <cell r="L141">
            <v>0</v>
          </cell>
          <cell r="N141">
            <v>0</v>
          </cell>
          <cell r="O141" t="str">
            <v>TBA5</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TBA5</v>
          </cell>
          <cell r="CH141">
            <v>0</v>
          </cell>
          <cell r="CJ141">
            <v>0</v>
          </cell>
          <cell r="CL141">
            <v>0</v>
          </cell>
          <cell r="CN141">
            <v>0</v>
          </cell>
          <cell r="CO141" t="str">
            <v>UPB</v>
          </cell>
          <cell r="CP141">
            <v>0</v>
          </cell>
          <cell r="CR141">
            <v>0</v>
          </cell>
          <cell r="CT141">
            <v>0</v>
          </cell>
          <cell r="CV141">
            <v>0</v>
          </cell>
          <cell r="CX141">
            <v>0</v>
          </cell>
          <cell r="CZ141">
            <v>0</v>
          </cell>
        </row>
        <row r="142">
          <cell r="B142" t="str">
            <v>TBA6</v>
          </cell>
          <cell r="F142" t="str">
            <v>UR13</v>
          </cell>
          <cell r="H142">
            <v>0</v>
          </cell>
          <cell r="J142">
            <v>0</v>
          </cell>
          <cell r="L142">
            <v>0</v>
          </cell>
          <cell r="N142">
            <v>0</v>
          </cell>
          <cell r="O142" t="str">
            <v>TBA6</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TBA6</v>
          </cell>
          <cell r="CH142">
            <v>0</v>
          </cell>
          <cell r="CJ142">
            <v>0</v>
          </cell>
          <cell r="CL142">
            <v>0</v>
          </cell>
          <cell r="CN142">
            <v>0</v>
          </cell>
          <cell r="CO142" t="str">
            <v>UPB</v>
          </cell>
          <cell r="CP142">
            <v>0</v>
          </cell>
          <cell r="CR142">
            <v>0</v>
          </cell>
          <cell r="CT142">
            <v>0</v>
          </cell>
          <cell r="CV142">
            <v>0</v>
          </cell>
          <cell r="CX142">
            <v>0</v>
          </cell>
          <cell r="CZ142">
            <v>0</v>
          </cell>
        </row>
        <row r="143">
          <cell r="B143" t="str">
            <v>TBA7</v>
          </cell>
          <cell r="F143" t="str">
            <v>UR14</v>
          </cell>
          <cell r="H143">
            <v>0</v>
          </cell>
          <cell r="J143">
            <v>0</v>
          </cell>
          <cell r="L143">
            <v>0</v>
          </cell>
          <cell r="N143">
            <v>0</v>
          </cell>
          <cell r="O143" t="str">
            <v>TBA7</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TBA7</v>
          </cell>
          <cell r="CH143">
            <v>0</v>
          </cell>
          <cell r="CJ143">
            <v>0</v>
          </cell>
          <cell r="CL143">
            <v>0</v>
          </cell>
          <cell r="CN143">
            <v>0</v>
          </cell>
          <cell r="CO143" t="str">
            <v>UPB</v>
          </cell>
          <cell r="CP143">
            <v>0</v>
          </cell>
          <cell r="CR143">
            <v>0</v>
          </cell>
          <cell r="CT143">
            <v>0</v>
          </cell>
          <cell r="CV143">
            <v>0</v>
          </cell>
          <cell r="CX143">
            <v>0</v>
          </cell>
          <cell r="CZ143">
            <v>0</v>
          </cell>
        </row>
        <row r="144">
          <cell r="B144" t="str">
            <v>TBA8</v>
          </cell>
          <cell r="F144" t="str">
            <v>UR15</v>
          </cell>
          <cell r="H144">
            <v>0</v>
          </cell>
          <cell r="J144">
            <v>0</v>
          </cell>
          <cell r="L144">
            <v>0</v>
          </cell>
          <cell r="N144">
            <v>0</v>
          </cell>
          <cell r="O144" t="str">
            <v>TBA8</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TBA8</v>
          </cell>
          <cell r="CH144">
            <v>0</v>
          </cell>
          <cell r="CJ144">
            <v>0</v>
          </cell>
          <cell r="CL144">
            <v>0</v>
          </cell>
          <cell r="CN144">
            <v>0</v>
          </cell>
          <cell r="CO144" t="str">
            <v>UPB</v>
          </cell>
          <cell r="CP144">
            <v>0</v>
          </cell>
          <cell r="CR144">
            <v>0</v>
          </cell>
          <cell r="CT144">
            <v>0</v>
          </cell>
          <cell r="CV144">
            <v>0</v>
          </cell>
          <cell r="CX144">
            <v>0</v>
          </cell>
          <cell r="CZ144">
            <v>0</v>
          </cell>
        </row>
        <row r="145">
          <cell r="B145" t="str">
            <v>GRT</v>
          </cell>
          <cell r="D145" t="str">
            <v>GRANTS</v>
          </cell>
          <cell r="F145" t="str">
            <v>ZZ1</v>
          </cell>
          <cell r="H145" t="str">
            <v>XXXXXXXXX</v>
          </cell>
          <cell r="J145" t="str">
            <v>XXXXXXXXX</v>
          </cell>
          <cell r="L145">
            <v>0</v>
          </cell>
          <cell r="N145" t="str">
            <v>XXXXXXXXX</v>
          </cell>
          <cell r="O145" t="str">
            <v>GRT</v>
          </cell>
          <cell r="P145">
            <v>0</v>
          </cell>
          <cell r="R145">
            <v>0</v>
          </cell>
          <cell r="T145">
            <v>0</v>
          </cell>
          <cell r="AD145">
            <v>0</v>
          </cell>
          <cell r="AF145">
            <v>0</v>
          </cell>
          <cell r="AH145">
            <v>0</v>
          </cell>
          <cell r="AJ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D145">
            <v>0</v>
          </cell>
          <cell r="CG145" t="str">
            <v>GRT</v>
          </cell>
          <cell r="CL145">
            <v>0</v>
          </cell>
          <cell r="CO145" t="str">
            <v>GRT</v>
          </cell>
          <cell r="CP145">
            <v>0</v>
          </cell>
          <cell r="CR145">
            <v>0</v>
          </cell>
          <cell r="CT145">
            <v>0</v>
          </cell>
          <cell r="CV145">
            <v>0</v>
          </cell>
        </row>
        <row r="146">
          <cell r="B146" t="str">
            <v>ADM</v>
          </cell>
          <cell r="D146" t="str">
            <v>ADMISSIONS DEPARTMENT</v>
          </cell>
          <cell r="F146" t="str">
            <v>ZZZ</v>
          </cell>
          <cell r="H146" t="str">
            <v>XXXXXXXXX</v>
          </cell>
          <cell r="J146" t="str">
            <v>XXXXXXXXX</v>
          </cell>
          <cell r="L146">
            <v>0</v>
          </cell>
          <cell r="N146" t="str">
            <v>XXXXXXXXX</v>
          </cell>
          <cell r="O146" t="str">
            <v>ADM</v>
          </cell>
          <cell r="P146">
            <v>0</v>
          </cell>
          <cell r="R146">
            <v>0</v>
          </cell>
          <cell r="T146">
            <v>0</v>
          </cell>
          <cell r="AD146">
            <v>0</v>
          </cell>
          <cell r="AF146">
            <v>0</v>
          </cell>
          <cell r="AH146">
            <v>0</v>
          </cell>
          <cell r="AJ146">
            <v>0</v>
          </cell>
          <cell r="AT146">
            <v>0</v>
          </cell>
          <cell r="AV146">
            <v>0</v>
          </cell>
          <cell r="AX146">
            <v>0</v>
          </cell>
          <cell r="AZ146">
            <v>0</v>
          </cell>
          <cell r="BB146">
            <v>0</v>
          </cell>
          <cell r="BD146">
            <v>0</v>
          </cell>
          <cell r="BF146">
            <v>0</v>
          </cell>
          <cell r="BH146">
            <v>0</v>
          </cell>
          <cell r="BN146">
            <v>0</v>
          </cell>
          <cell r="BR146">
            <v>0</v>
          </cell>
          <cell r="BT146">
            <v>0</v>
          </cell>
          <cell r="BV146">
            <v>0</v>
          </cell>
          <cell r="BX146">
            <v>0</v>
          </cell>
          <cell r="CD146">
            <v>0</v>
          </cell>
          <cell r="CG146" t="str">
            <v>ADM</v>
          </cell>
          <cell r="CL146">
            <v>0</v>
          </cell>
          <cell r="CO146" t="str">
            <v>IHC</v>
          </cell>
          <cell r="CP146">
            <v>0</v>
          </cell>
          <cell r="CR146">
            <v>0</v>
          </cell>
          <cell r="CT146">
            <v>0</v>
          </cell>
          <cell r="CV14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A13" t="str">
            <v>MSG</v>
          </cell>
          <cell r="C13">
            <v>51197932.594653182</v>
          </cell>
          <cell r="E13">
            <v>44103.226899999994</v>
          </cell>
          <cell r="K13">
            <v>1160.8659092165701</v>
          </cell>
        </row>
        <row r="14">
          <cell r="A14" t="str">
            <v>PED</v>
          </cell>
          <cell r="C14">
            <v>0</v>
          </cell>
          <cell r="E14">
            <v>0</v>
          </cell>
          <cell r="K14">
            <v>0</v>
          </cell>
        </row>
        <row r="15">
          <cell r="A15" t="str">
            <v>PSY</v>
          </cell>
          <cell r="C15">
            <v>5892311.9872732144</v>
          </cell>
          <cell r="E15">
            <v>5527.8809999999994</v>
          </cell>
          <cell r="K15">
            <v>1065.9259827180099</v>
          </cell>
        </row>
        <row r="16">
          <cell r="A16" t="str">
            <v>OBS</v>
          </cell>
          <cell r="C16">
            <v>4004297.2183084167</v>
          </cell>
          <cell r="E16">
            <v>5601.3846999999996</v>
          </cell>
          <cell r="K16">
            <v>714.87630876494109</v>
          </cell>
        </row>
        <row r="17">
          <cell r="A17" t="str">
            <v>DEF</v>
          </cell>
          <cell r="C17">
            <v>0</v>
          </cell>
          <cell r="E17">
            <v>0</v>
          </cell>
          <cell r="K17">
            <v>0</v>
          </cell>
        </row>
        <row r="18">
          <cell r="A18" t="str">
            <v>MIS</v>
          </cell>
          <cell r="C18">
            <v>13749834.012933904</v>
          </cell>
          <cell r="E18">
            <v>5473.5083999999997</v>
          </cell>
          <cell r="K18">
            <v>2512.0695919520113</v>
          </cell>
        </row>
        <row r="19">
          <cell r="A19" t="str">
            <v>CCU</v>
          </cell>
          <cell r="C19">
            <v>0</v>
          </cell>
          <cell r="E19">
            <v>0</v>
          </cell>
          <cell r="K19">
            <v>0</v>
          </cell>
        </row>
        <row r="20">
          <cell r="A20" t="str">
            <v>PIC</v>
          </cell>
          <cell r="C20">
            <v>0</v>
          </cell>
          <cell r="E20">
            <v>0</v>
          </cell>
          <cell r="K20">
            <v>0</v>
          </cell>
        </row>
        <row r="21">
          <cell r="A21" t="str">
            <v>NEO</v>
          </cell>
          <cell r="C21">
            <v>6051484.5339589156</v>
          </cell>
          <cell r="E21">
            <v>3243.2248999999997</v>
          </cell>
          <cell r="K21">
            <v>1865.8849511049684</v>
          </cell>
        </row>
        <row r="22">
          <cell r="A22" t="str">
            <v>BUR</v>
          </cell>
          <cell r="C22">
            <v>0</v>
          </cell>
          <cell r="E22">
            <v>0</v>
          </cell>
          <cell r="K22">
            <v>0</v>
          </cell>
        </row>
        <row r="23">
          <cell r="A23" t="str">
            <v>PSI</v>
          </cell>
          <cell r="C23">
            <v>0</v>
          </cell>
          <cell r="E23">
            <v>0</v>
          </cell>
          <cell r="K23">
            <v>0</v>
          </cell>
        </row>
        <row r="24">
          <cell r="A24" t="str">
            <v>TRM</v>
          </cell>
          <cell r="C24">
            <v>0</v>
          </cell>
          <cell r="E24">
            <v>0</v>
          </cell>
          <cell r="K24">
            <v>0</v>
          </cell>
        </row>
        <row r="25">
          <cell r="A25" t="str">
            <v>ONC</v>
          </cell>
          <cell r="C25">
            <v>0</v>
          </cell>
          <cell r="E25">
            <v>0</v>
          </cell>
          <cell r="K25">
            <v>0</v>
          </cell>
        </row>
        <row r="26">
          <cell r="A26" t="str">
            <v>NUR</v>
          </cell>
          <cell r="C26">
            <v>1684047.4957746589</v>
          </cell>
          <cell r="E26">
            <v>4414.2495999999992</v>
          </cell>
          <cell r="K26">
            <v>381.50255385981325</v>
          </cell>
        </row>
        <row r="27">
          <cell r="A27" t="str">
            <v>PRE</v>
          </cell>
          <cell r="C27">
            <v>0</v>
          </cell>
          <cell r="E27">
            <v>0</v>
          </cell>
          <cell r="K27">
            <v>0</v>
          </cell>
        </row>
        <row r="28">
          <cell r="A28" t="str">
            <v>ECF</v>
          </cell>
          <cell r="C28">
            <v>0</v>
          </cell>
          <cell r="E28">
            <v>0</v>
          </cell>
          <cell r="K28">
            <v>0</v>
          </cell>
        </row>
        <row r="29">
          <cell r="A29" t="str">
            <v>CHR</v>
          </cell>
          <cell r="C29">
            <v>0</v>
          </cell>
          <cell r="E29">
            <v>0</v>
          </cell>
          <cell r="K29">
            <v>0</v>
          </cell>
        </row>
        <row r="30">
          <cell r="A30" t="str">
            <v>EMG</v>
          </cell>
          <cell r="C30">
            <v>17854678.974394519</v>
          </cell>
          <cell r="E30">
            <v>490357.27929999994</v>
          </cell>
          <cell r="K30">
            <v>36.411571170887115</v>
          </cell>
        </row>
        <row r="31">
          <cell r="A31" t="str">
            <v>CL</v>
          </cell>
          <cell r="C31">
            <v>10885063.118178509</v>
          </cell>
          <cell r="E31">
            <v>259642.25469999996</v>
          </cell>
          <cell r="K31">
            <v>41.923311483932011</v>
          </cell>
        </row>
        <row r="32">
          <cell r="A32" t="str">
            <v>PDC</v>
          </cell>
          <cell r="C32">
            <v>444258.41093330219</v>
          </cell>
          <cell r="E32">
            <v>1747.9783999999997</v>
          </cell>
          <cell r="K32">
            <v>254.15554959563704</v>
          </cell>
        </row>
        <row r="33">
          <cell r="A33" t="str">
            <v>AMS</v>
          </cell>
          <cell r="C33">
            <v>0</v>
          </cell>
          <cell r="E33">
            <v>0</v>
          </cell>
          <cell r="G33">
            <v>1</v>
          </cell>
          <cell r="K33">
            <v>0</v>
          </cell>
        </row>
        <row r="34">
          <cell r="A34" t="str">
            <v>SDS</v>
          </cell>
          <cell r="C34">
            <v>3649665.6571436771</v>
          </cell>
          <cell r="E34">
            <v>5561.1086999999998</v>
          </cell>
          <cell r="K34">
            <v>656.28381929374575</v>
          </cell>
        </row>
        <row r="35">
          <cell r="A35" t="str">
            <v>DEL</v>
          </cell>
          <cell r="C35">
            <v>8774712.5227459483</v>
          </cell>
          <cell r="E35">
            <v>97967.342399999994</v>
          </cell>
          <cell r="K35">
            <v>89.567730508794014</v>
          </cell>
        </row>
        <row r="36">
          <cell r="A36" t="str">
            <v>OR</v>
          </cell>
          <cell r="C36">
            <v>42126342.785677962</v>
          </cell>
          <cell r="E36">
            <v>1298068.2936999998</v>
          </cell>
          <cell r="K36">
            <v>32.453102036412503</v>
          </cell>
        </row>
        <row r="37">
          <cell r="A37" t="str">
            <v>ORC</v>
          </cell>
          <cell r="C37">
            <v>28009.713408623764</v>
          </cell>
          <cell r="E37">
            <v>4222.9385999999995</v>
          </cell>
          <cell r="K37">
            <v>6.6327541225969444</v>
          </cell>
        </row>
        <row r="38">
          <cell r="A38" t="str">
            <v>ANS</v>
          </cell>
          <cell r="C38">
            <v>2451824.1741557489</v>
          </cell>
          <cell r="E38">
            <v>1150230.2011999998</v>
          </cell>
          <cell r="K38">
            <v>2.1315943292028292</v>
          </cell>
        </row>
        <row r="39">
          <cell r="A39" t="str">
            <v>LAB</v>
          </cell>
          <cell r="C39">
            <v>21866939.695387281</v>
          </cell>
          <cell r="E39">
            <v>11772368.702399999</v>
          </cell>
          <cell r="K39">
            <v>1.8574800236191491</v>
          </cell>
        </row>
        <row r="40">
          <cell r="A40" t="str">
            <v>BB</v>
          </cell>
          <cell r="C40">
            <v>0</v>
          </cell>
          <cell r="E40">
            <v>0</v>
          </cell>
          <cell r="K40">
            <v>0</v>
          </cell>
        </row>
        <row r="41">
          <cell r="A41" t="str">
            <v>EKG</v>
          </cell>
          <cell r="C41">
            <v>2574458.0063404627</v>
          </cell>
          <cell r="E41">
            <v>757739.57429999998</v>
          </cell>
          <cell r="K41">
            <v>3.3975498887183604</v>
          </cell>
        </row>
        <row r="42">
          <cell r="A42" t="str">
            <v>IRC</v>
          </cell>
          <cell r="C42">
            <v>18901143.514070634</v>
          </cell>
          <cell r="E42">
            <v>180981.21289999998</v>
          </cell>
          <cell r="K42">
            <v>104.43704742168094</v>
          </cell>
        </row>
        <row r="43">
          <cell r="A43" t="str">
            <v>RAD</v>
          </cell>
          <cell r="C43">
            <v>11661783.286999183</v>
          </cell>
          <cell r="E43">
            <v>391784.79</v>
          </cell>
          <cell r="K43">
            <v>29.765788730591566</v>
          </cell>
        </row>
        <row r="44">
          <cell r="A44" t="str">
            <v>CAT</v>
          </cell>
          <cell r="C44">
            <v>3087035.7617182778</v>
          </cell>
          <cell r="E44">
            <v>587476.81189999997</v>
          </cell>
          <cell r="K44">
            <v>5.2547363558644617</v>
          </cell>
        </row>
        <row r="45">
          <cell r="A45" t="str">
            <v>RAT</v>
          </cell>
          <cell r="C45">
            <v>11514218.886008348</v>
          </cell>
          <cell r="E45">
            <v>363252.26469999994</v>
          </cell>
          <cell r="K45">
            <v>31.697583208511102</v>
          </cell>
        </row>
        <row r="46">
          <cell r="A46" t="str">
            <v>NUC</v>
          </cell>
          <cell r="C46">
            <v>6346635.7143062064</v>
          </cell>
          <cell r="E46">
            <v>182262.99659999998</v>
          </cell>
          <cell r="K46">
            <v>34.821306752871678</v>
          </cell>
        </row>
        <row r="47">
          <cell r="A47" t="str">
            <v>RES</v>
          </cell>
          <cell r="C47">
            <v>5295540.7733069388</v>
          </cell>
          <cell r="E47">
            <v>3131508.3380999998</v>
          </cell>
          <cell r="K47">
            <v>1.6910511490191134</v>
          </cell>
        </row>
        <row r="48">
          <cell r="A48" t="str">
            <v>PUL</v>
          </cell>
          <cell r="C48">
            <v>463986.99168198503</v>
          </cell>
          <cell r="E48">
            <v>98702.379399999991</v>
          </cell>
          <cell r="K48">
            <v>4.700869366093368</v>
          </cell>
        </row>
        <row r="49">
          <cell r="A49" t="str">
            <v>EEG</v>
          </cell>
          <cell r="C49">
            <v>1395005.5091121099</v>
          </cell>
          <cell r="E49">
            <v>111103.35979999999</v>
          </cell>
          <cell r="K49">
            <v>12.555925505972953</v>
          </cell>
        </row>
        <row r="50">
          <cell r="A50" t="str">
            <v>PTH</v>
          </cell>
          <cell r="C50">
            <v>2938218.9365646327</v>
          </cell>
          <cell r="E50">
            <v>350103.15759999998</v>
          </cell>
          <cell r="K50">
            <v>8.3924376938113987</v>
          </cell>
        </row>
        <row r="51">
          <cell r="A51" t="str">
            <v>OTH</v>
          </cell>
          <cell r="C51">
            <v>2329677.4674216202</v>
          </cell>
          <cell r="E51">
            <v>320183.12409999996</v>
          </cell>
          <cell r="K51">
            <v>7.2760782566854232</v>
          </cell>
        </row>
        <row r="52">
          <cell r="A52" t="str">
            <v>STH</v>
          </cell>
          <cell r="C52">
            <v>299095.02665904333</v>
          </cell>
          <cell r="E52">
            <v>35916.123</v>
          </cell>
          <cell r="K52">
            <v>8.3275977938666532</v>
          </cell>
        </row>
        <row r="53">
          <cell r="A53" t="str">
            <v>REC</v>
          </cell>
          <cell r="C53">
            <v>0</v>
          </cell>
          <cell r="E53">
            <v>0</v>
          </cell>
          <cell r="K53">
            <v>0</v>
          </cell>
        </row>
        <row r="54">
          <cell r="A54" t="str">
            <v>AUD</v>
          </cell>
          <cell r="C54">
            <v>145436.95441862743</v>
          </cell>
          <cell r="E54">
            <v>8514.3463999999985</v>
          </cell>
          <cell r="I54">
            <v>1</v>
          </cell>
          <cell r="K54">
            <v>17.081399744157398</v>
          </cell>
        </row>
        <row r="55">
          <cell r="A55" t="str">
            <v>OPM</v>
          </cell>
          <cell r="C55">
            <v>0</v>
          </cell>
          <cell r="E55">
            <v>0</v>
          </cell>
          <cell r="K55">
            <v>0</v>
          </cell>
        </row>
        <row r="56">
          <cell r="A56" t="str">
            <v>RDL</v>
          </cell>
          <cell r="C56">
            <v>703971.93646628631</v>
          </cell>
          <cell r="E56">
            <v>1006.8999999999999</v>
          </cell>
          <cell r="I56">
            <v>1</v>
          </cell>
          <cell r="K56">
            <v>699.14781653221416</v>
          </cell>
        </row>
        <row r="57">
          <cell r="A57" t="str">
            <v>AOR</v>
          </cell>
          <cell r="C57">
            <v>0</v>
          </cell>
          <cell r="E57">
            <v>0</v>
          </cell>
          <cell r="K57">
            <v>0</v>
          </cell>
        </row>
        <row r="58">
          <cell r="A58" t="str">
            <v>LEU</v>
          </cell>
          <cell r="C58">
            <v>0</v>
          </cell>
          <cell r="E58">
            <v>0</v>
          </cell>
          <cell r="K58">
            <v>0</v>
          </cell>
        </row>
        <row r="59">
          <cell r="A59" t="str">
            <v>HYP</v>
          </cell>
          <cell r="C59">
            <v>0</v>
          </cell>
          <cell r="E59">
            <v>0</v>
          </cell>
          <cell r="K59">
            <v>0</v>
          </cell>
        </row>
        <row r="60">
          <cell r="A60" t="str">
            <v>FSE</v>
          </cell>
          <cell r="C60">
            <v>0</v>
          </cell>
          <cell r="E60">
            <v>0</v>
          </cell>
          <cell r="K60">
            <v>0</v>
          </cell>
        </row>
        <row r="61">
          <cell r="A61" t="str">
            <v>OPM</v>
          </cell>
          <cell r="C61">
            <v>0</v>
          </cell>
          <cell r="E61">
            <v>0</v>
          </cell>
          <cell r="K61">
            <v>0</v>
          </cell>
        </row>
        <row r="62">
          <cell r="A62" t="str">
            <v>MRI</v>
          </cell>
          <cell r="C62">
            <v>1472945.5812056714</v>
          </cell>
          <cell r="E62">
            <v>28211.324199999999</v>
          </cell>
          <cell r="K62">
            <v>52.21114651561345</v>
          </cell>
        </row>
        <row r="63">
          <cell r="A63" t="str">
            <v>ADD</v>
          </cell>
          <cell r="C63">
            <v>0</v>
          </cell>
          <cell r="E63">
            <v>0</v>
          </cell>
          <cell r="K63">
            <v>0</v>
          </cell>
        </row>
        <row r="64">
          <cell r="A64" t="str">
            <v>LIT</v>
          </cell>
          <cell r="C64">
            <v>47007.605981429449</v>
          </cell>
          <cell r="E64">
            <v>21.1449</v>
          </cell>
          <cell r="K64">
            <v>2223.117914079965</v>
          </cell>
        </row>
        <row r="65">
          <cell r="A65" t="str">
            <v>RHB</v>
          </cell>
          <cell r="C65">
            <v>0</v>
          </cell>
          <cell r="E65">
            <v>0</v>
          </cell>
          <cell r="K65">
            <v>0</v>
          </cell>
        </row>
        <row r="66">
          <cell r="A66" t="str">
            <v>OBV</v>
          </cell>
          <cell r="C66">
            <v>3449944.2224039244</v>
          </cell>
          <cell r="E66">
            <v>45678.018499999998</v>
          </cell>
          <cell r="K66">
            <v>75.52744921288398</v>
          </cell>
        </row>
        <row r="67">
          <cell r="A67" t="str">
            <v>AMR</v>
          </cell>
          <cell r="C67">
            <v>9.5766912968901377</v>
          </cell>
          <cell r="E67">
            <v>1.0068999999999999</v>
          </cell>
          <cell r="I67">
            <v>1</v>
          </cell>
          <cell r="K67">
            <v>9.5110649487438064</v>
          </cell>
        </row>
        <row r="68">
          <cell r="A68" t="str">
            <v>TMT</v>
          </cell>
          <cell r="C68">
            <v>5051.1726207041638</v>
          </cell>
          <cell r="E68">
            <v>1.0068999999999999</v>
          </cell>
          <cell r="I68">
            <v>1</v>
          </cell>
          <cell r="K68">
            <v>5016.5583679652045</v>
          </cell>
        </row>
        <row r="69">
          <cell r="A69" t="str">
            <v>OCL</v>
          </cell>
          <cell r="C69">
            <v>0</v>
          </cell>
          <cell r="E69">
            <v>0</v>
          </cell>
          <cell r="K69">
            <v>0</v>
          </cell>
        </row>
        <row r="70">
          <cell r="A70" t="str">
            <v>TNA</v>
          </cell>
          <cell r="C70">
            <v>5021.378470002729</v>
          </cell>
          <cell r="E70">
            <v>1.0068999999999999</v>
          </cell>
          <cell r="I70">
            <v>1</v>
          </cell>
          <cell r="K70">
            <v>4986.9683881246692</v>
          </cell>
        </row>
        <row r="71">
          <cell r="A71" t="str">
            <v>PAD</v>
          </cell>
          <cell r="C71">
            <v>0</v>
          </cell>
          <cell r="E71">
            <v>0</v>
          </cell>
          <cell r="K71">
            <v>0</v>
          </cell>
        </row>
        <row r="72">
          <cell r="A72" t="str">
            <v>PCD</v>
          </cell>
          <cell r="C72">
            <v>0</v>
          </cell>
          <cell r="E72">
            <v>0</v>
          </cell>
          <cell r="K72">
            <v>0</v>
          </cell>
        </row>
        <row r="73">
          <cell r="A73" t="str">
            <v>PSG</v>
          </cell>
          <cell r="C73">
            <v>0</v>
          </cell>
          <cell r="E73">
            <v>0</v>
          </cell>
          <cell r="K73">
            <v>0</v>
          </cell>
        </row>
        <row r="74">
          <cell r="A74" t="str">
            <v>ITH</v>
          </cell>
          <cell r="C74">
            <v>0</v>
          </cell>
          <cell r="E74">
            <v>0</v>
          </cell>
          <cell r="K74">
            <v>0</v>
          </cell>
        </row>
        <row r="75">
          <cell r="A75" t="str">
            <v>GTH</v>
          </cell>
          <cell r="C75">
            <v>0</v>
          </cell>
          <cell r="E75">
            <v>0</v>
          </cell>
          <cell r="K75">
            <v>0</v>
          </cell>
        </row>
        <row r="76">
          <cell r="A76" t="str">
            <v>FTH</v>
          </cell>
          <cell r="C76">
            <v>0</v>
          </cell>
          <cell r="E76">
            <v>0</v>
          </cell>
          <cell r="K76">
            <v>0</v>
          </cell>
        </row>
        <row r="77">
          <cell r="A77" t="str">
            <v>PST</v>
          </cell>
          <cell r="C77">
            <v>0</v>
          </cell>
          <cell r="E77">
            <v>0</v>
          </cell>
          <cell r="K77">
            <v>0</v>
          </cell>
        </row>
        <row r="78">
          <cell r="A78" t="str">
            <v>PSE</v>
          </cell>
          <cell r="C78">
            <v>0</v>
          </cell>
          <cell r="E78">
            <v>0</v>
          </cell>
          <cell r="K78">
            <v>0</v>
          </cell>
        </row>
        <row r="79">
          <cell r="A79" t="str">
            <v>OPT</v>
          </cell>
          <cell r="C79">
            <v>0</v>
          </cell>
          <cell r="E79">
            <v>0</v>
          </cell>
          <cell r="K79">
            <v>0</v>
          </cell>
        </row>
        <row r="80">
          <cell r="A80" t="str">
            <v>ETH</v>
          </cell>
          <cell r="C80">
            <v>0</v>
          </cell>
          <cell r="E80">
            <v>0</v>
          </cell>
          <cell r="K80">
            <v>0</v>
          </cell>
        </row>
        <row r="81">
          <cell r="A81" t="str">
            <v>ATH</v>
          </cell>
          <cell r="C81">
            <v>0</v>
          </cell>
          <cell r="E81">
            <v>0</v>
          </cell>
          <cell r="K81">
            <v>0</v>
          </cell>
        </row>
        <row r="82">
          <cell r="A82" t="str">
            <v>AMB</v>
          </cell>
          <cell r="C82">
            <v>0</v>
          </cell>
          <cell r="E82">
            <v>0</v>
          </cell>
          <cell r="K82">
            <v>0</v>
          </cell>
        </row>
        <row r="83">
          <cell r="A83" t="str">
            <v>ADM</v>
          </cell>
          <cell r="C83">
            <v>1251328.1126899107</v>
          </cell>
          <cell r="E83">
            <v>15214.258999999998</v>
          </cell>
          <cell r="K83">
            <v>82.247062620000804</v>
          </cell>
        </row>
        <row r="84">
          <cell r="A84" t="str">
            <v>MSS</v>
          </cell>
          <cell r="C84">
            <v>67682878.018238693</v>
          </cell>
          <cell r="E84">
            <v>46702535</v>
          </cell>
          <cell r="K84">
            <v>1.4492334948892751</v>
          </cell>
        </row>
        <row r="85">
          <cell r="A85" t="str">
            <v>CDS</v>
          </cell>
          <cell r="C85">
            <v>37255961.829509526</v>
          </cell>
          <cell r="E85">
            <v>20578761</v>
          </cell>
          <cell r="K85">
            <v>1.8104084026006</v>
          </cell>
        </row>
        <row r="86">
          <cell r="A86" t="str">
            <v>OA</v>
          </cell>
          <cell r="C86">
            <v>0</v>
          </cell>
          <cell r="E86">
            <v>0</v>
          </cell>
          <cell r="K86">
            <v>0</v>
          </cell>
        </row>
      </sheetData>
      <sheetData sheetId="19" refreshError="1"/>
      <sheetData sheetId="20" refreshError="1"/>
      <sheetData sheetId="21" refreshError="1"/>
      <sheetData sheetId="22" refreshError="1"/>
      <sheetData sheetId="23" refreshError="1"/>
      <sheetData sheetId="24" refreshError="1"/>
      <sheetData sheetId="25">
        <row r="1">
          <cell r="A1" t="str">
            <v>INPUT - Supplemental Births Schedule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02">
          <cell r="J102">
            <v>3891.3855477230186</v>
          </cell>
        </row>
      </sheetData>
      <sheetData sheetId="39">
        <row r="245">
          <cell r="J245">
            <v>0</v>
          </cell>
        </row>
      </sheetData>
      <sheetData sheetId="40">
        <row r="83">
          <cell r="F83">
            <v>672.93815990542339</v>
          </cell>
        </row>
      </sheetData>
      <sheetData sheetId="41">
        <row r="283">
          <cell r="J283">
            <v>0</v>
          </cell>
        </row>
      </sheetData>
      <sheetData sheetId="42">
        <row r="284">
          <cell r="J284">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7">
          <cell r="C1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4">
          <cell r="B4" t="str">
            <v>UNITS</v>
          </cell>
          <cell r="D4" t="str">
            <v>PAT CARE</v>
          </cell>
          <cell r="E4" t="str">
            <v>OTHER</v>
          </cell>
          <cell r="G4" t="str">
            <v>PHYSICIAN</v>
          </cell>
          <cell r="H4" t="str">
            <v>RESIDENT</v>
          </cell>
          <cell r="J4" t="str">
            <v>-------- C F A --------</v>
          </cell>
          <cell r="Q4" t="str">
            <v>-------- O F C --------</v>
          </cell>
          <cell r="T4" t="str">
            <v>PAYOR</v>
          </cell>
          <cell r="Y4" t="str">
            <v>ADJUST</v>
          </cell>
        </row>
        <row r="5">
          <cell r="B5" t="str">
            <v>OF</v>
          </cell>
          <cell r="C5" t="str">
            <v>DIRECT</v>
          </cell>
          <cell r="D5" t="str">
            <v>OVERHEAD</v>
          </cell>
          <cell r="E5" t="str">
            <v>OVERHEAD</v>
          </cell>
          <cell r="F5" t="str">
            <v>N/A</v>
          </cell>
          <cell r="G5" t="str">
            <v>SUPPORT</v>
          </cell>
          <cell r="H5" t="str">
            <v>INTERN</v>
          </cell>
          <cell r="I5" t="str">
            <v>LEVEL</v>
          </cell>
          <cell r="J5" t="str">
            <v>BLDG &amp; GENRL</v>
          </cell>
          <cell r="K5" t="str">
            <v>DEPART-</v>
          </cell>
          <cell r="L5" t="str">
            <v>LEVEL</v>
          </cell>
          <cell r="S5" t="str">
            <v>LEVEL</v>
          </cell>
          <cell r="T5" t="str">
            <v>DIFFER-</v>
          </cell>
          <cell r="U5" t="str">
            <v>LEVEL</v>
          </cell>
          <cell r="V5" t="str">
            <v>CROSS</v>
          </cell>
          <cell r="W5" t="str">
            <v>MISC</v>
          </cell>
          <cell r="X5" t="str">
            <v>HSCRC</v>
          </cell>
          <cell r="Y5" t="str">
            <v>LEVEL</v>
          </cell>
          <cell r="Z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MENTAL</v>
          </cell>
          <cell r="L6" t="str">
            <v>II</v>
          </cell>
          <cell r="Q6" t="str">
            <v>DIRECT</v>
          </cell>
          <cell r="R6" t="str">
            <v>PERCENTAGE</v>
          </cell>
          <cell r="S6" t="str">
            <v>III</v>
          </cell>
          <cell r="T6" t="str">
            <v>ENTIAL</v>
          </cell>
          <cell r="U6" t="str">
            <v>IV</v>
          </cell>
          <cell r="V6" t="str">
            <v>SUBSIDY</v>
          </cell>
          <cell r="W6" t="str">
            <v>ADJ</v>
          </cell>
          <cell r="X6" t="str">
            <v>ADJ</v>
          </cell>
          <cell r="Y6" t="str">
            <v>IV</v>
          </cell>
          <cell r="Z6" t="str">
            <v>RATES</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O8" t="str">
            <v>DESCRIPTION</v>
          </cell>
          <cell r="P8" t="str">
            <v>CODE</v>
          </cell>
          <cell r="Q8" t="str">
            <v>COL 1</v>
          </cell>
          <cell r="R8" t="str">
            <v>COL 2</v>
          </cell>
          <cell r="S8" t="str">
            <v>COL 3</v>
          </cell>
          <cell r="T8" t="str">
            <v>COL 4</v>
          </cell>
          <cell r="U8" t="str">
            <v>COL 5</v>
          </cell>
          <cell r="V8" t="str">
            <v>COL 6</v>
          </cell>
          <cell r="W8" t="str">
            <v>COL 7</v>
          </cell>
          <cell r="X8" t="str">
            <v>COL 8</v>
          </cell>
          <cell r="Y8" t="str">
            <v>COL 9</v>
          </cell>
          <cell r="Z8" t="str">
            <v>COL 10</v>
          </cell>
        </row>
        <row r="9">
          <cell r="A9" t="str">
            <v>MSG</v>
          </cell>
          <cell r="B9">
            <v>43801</v>
          </cell>
          <cell r="C9">
            <v>27547.702819874721</v>
          </cell>
          <cell r="D9">
            <v>7621.1544327530046</v>
          </cell>
          <cell r="E9">
            <v>8637.2075233668711</v>
          </cell>
          <cell r="F9" t="str">
            <v xml:space="preserve"> /////////</v>
          </cell>
          <cell r="G9">
            <v>466.72997993071078</v>
          </cell>
          <cell r="H9">
            <v>0</v>
          </cell>
          <cell r="I9">
            <v>44272.794755925308</v>
          </cell>
          <cell r="J9">
            <v>5331.9</v>
          </cell>
          <cell r="K9">
            <v>14.799999999999999</v>
          </cell>
          <cell r="L9">
            <v>49619.494755925312</v>
          </cell>
          <cell r="M9">
            <v>0</v>
          </cell>
          <cell r="N9" t="str">
            <v>A1</v>
          </cell>
          <cell r="O9" t="str">
            <v>Med/Surg Acute</v>
          </cell>
          <cell r="P9" t="str">
            <v>MSG</v>
          </cell>
          <cell r="Q9">
            <v>0</v>
          </cell>
          <cell r="R9">
            <v>-1952.95</v>
          </cell>
          <cell r="S9">
            <v>47666.544755925315</v>
          </cell>
          <cell r="T9">
            <v>4794.7</v>
          </cell>
          <cell r="U9">
            <v>52461.244755925312</v>
          </cell>
          <cell r="V9">
            <v>0</v>
          </cell>
          <cell r="W9">
            <v>0</v>
          </cell>
          <cell r="X9">
            <v>0</v>
          </cell>
          <cell r="Y9">
            <v>52461.244755925312</v>
          </cell>
          <cell r="Z9">
            <v>1197.7179689031143</v>
          </cell>
        </row>
        <row r="10">
          <cell r="A10" t="str">
            <v>PED</v>
          </cell>
          <cell r="B10">
            <v>0</v>
          </cell>
          <cell r="C10">
            <v>0</v>
          </cell>
          <cell r="D10">
            <v>0</v>
          </cell>
          <cell r="E10">
            <v>0</v>
          </cell>
          <cell r="F10" t="str">
            <v xml:space="preserve"> /////////</v>
          </cell>
          <cell r="G10">
            <v>0</v>
          </cell>
          <cell r="H10">
            <v>0</v>
          </cell>
          <cell r="I10">
            <v>0</v>
          </cell>
          <cell r="J10">
            <v>0</v>
          </cell>
          <cell r="K10">
            <v>0</v>
          </cell>
          <cell r="L10">
            <v>0</v>
          </cell>
          <cell r="M10">
            <v>0</v>
          </cell>
          <cell r="N10">
            <v>2</v>
          </cell>
          <cell r="O10" t="str">
            <v>Pediatric Acute</v>
          </cell>
          <cell r="P10" t="str">
            <v>PED</v>
          </cell>
          <cell r="Q10">
            <v>0</v>
          </cell>
          <cell r="R10">
            <v>0</v>
          </cell>
          <cell r="S10">
            <v>0</v>
          </cell>
          <cell r="T10">
            <v>0</v>
          </cell>
          <cell r="U10">
            <v>0</v>
          </cell>
          <cell r="V10">
            <v>0</v>
          </cell>
          <cell r="W10">
            <v>0</v>
          </cell>
          <cell r="X10">
            <v>0</v>
          </cell>
          <cell r="Y10">
            <v>0</v>
          </cell>
          <cell r="Z10">
            <v>0</v>
          </cell>
        </row>
        <row r="11">
          <cell r="A11" t="str">
            <v>PSY</v>
          </cell>
          <cell r="B11">
            <v>5490</v>
          </cell>
          <cell r="C11">
            <v>3239.0422893270052</v>
          </cell>
          <cell r="D11">
            <v>890.01961784726507</v>
          </cell>
          <cell r="E11">
            <v>1015.3528015196043</v>
          </cell>
          <cell r="F11" t="str">
            <v xml:space="preserve"> /////////</v>
          </cell>
          <cell r="G11">
            <v>0</v>
          </cell>
          <cell r="H11">
            <v>0</v>
          </cell>
          <cell r="I11">
            <v>5144.4147086938747</v>
          </cell>
          <cell r="J11">
            <v>564.29999999999995</v>
          </cell>
          <cell r="K11">
            <v>1.96</v>
          </cell>
          <cell r="L11">
            <v>5710.6747086938749</v>
          </cell>
          <cell r="M11">
            <v>0</v>
          </cell>
          <cell r="N11">
            <v>3</v>
          </cell>
          <cell r="O11" t="str">
            <v>Psychiatric Acute</v>
          </cell>
          <cell r="P11" t="str">
            <v>PSY</v>
          </cell>
          <cell r="Q11">
            <v>0</v>
          </cell>
          <cell r="R11">
            <v>-224.76400000000001</v>
          </cell>
          <cell r="S11">
            <v>5485.9107086938748</v>
          </cell>
          <cell r="T11">
            <v>551.79999999999995</v>
          </cell>
          <cell r="U11">
            <v>6037.7107086938749</v>
          </cell>
          <cell r="V11">
            <v>0</v>
          </cell>
          <cell r="W11">
            <v>0</v>
          </cell>
          <cell r="X11">
            <v>0</v>
          </cell>
          <cell r="Y11">
            <v>6037.7107086938749</v>
          </cell>
          <cell r="Z11">
            <v>1099.765156410542</v>
          </cell>
        </row>
        <row r="12">
          <cell r="A12" t="str">
            <v>OBS</v>
          </cell>
          <cell r="B12">
            <v>5563</v>
          </cell>
          <cell r="C12">
            <v>1937.8835006195845</v>
          </cell>
          <cell r="D12">
            <v>784.08116274256099</v>
          </cell>
          <cell r="E12">
            <v>615.96367050484162</v>
          </cell>
          <cell r="F12" t="str">
            <v xml:space="preserve"> /////////</v>
          </cell>
          <cell r="G12">
            <v>0</v>
          </cell>
          <cell r="H12">
            <v>0</v>
          </cell>
          <cell r="I12">
            <v>3337.928333866987</v>
          </cell>
          <cell r="J12">
            <v>541.29999999999995</v>
          </cell>
          <cell r="K12">
            <v>1.6400000000000001</v>
          </cell>
          <cell r="L12">
            <v>3880.8683338669866</v>
          </cell>
          <cell r="M12">
            <v>0</v>
          </cell>
          <cell r="N12">
            <v>4</v>
          </cell>
          <cell r="O12" t="str">
            <v>Obstetrics Acute</v>
          </cell>
          <cell r="P12" t="str">
            <v>OBS</v>
          </cell>
          <cell r="Q12">
            <v>0</v>
          </cell>
          <cell r="R12">
            <v>-152.745</v>
          </cell>
          <cell r="S12">
            <v>3728.1233338669867</v>
          </cell>
          <cell r="T12">
            <v>375</v>
          </cell>
          <cell r="U12">
            <v>4103.1233338669863</v>
          </cell>
          <cell r="V12">
            <v>0</v>
          </cell>
          <cell r="W12">
            <v>0</v>
          </cell>
          <cell r="X12">
            <v>0</v>
          </cell>
          <cell r="Y12">
            <v>4103.1233338669863</v>
          </cell>
          <cell r="Z12">
            <v>737.57385113553585</v>
          </cell>
        </row>
        <row r="13">
          <cell r="A13" t="str">
            <v>DEF</v>
          </cell>
          <cell r="B13">
            <v>0</v>
          </cell>
          <cell r="C13">
            <v>0</v>
          </cell>
          <cell r="D13">
            <v>0</v>
          </cell>
          <cell r="E13">
            <v>0</v>
          </cell>
          <cell r="F13" t="str">
            <v xml:space="preserve"> /////////</v>
          </cell>
          <cell r="G13">
            <v>0</v>
          </cell>
          <cell r="H13">
            <v>0</v>
          </cell>
          <cell r="I13">
            <v>0</v>
          </cell>
          <cell r="J13">
            <v>0</v>
          </cell>
          <cell r="K13">
            <v>0</v>
          </cell>
          <cell r="L13">
            <v>0</v>
          </cell>
          <cell r="M13">
            <v>0</v>
          </cell>
          <cell r="N13">
            <v>5</v>
          </cell>
          <cell r="O13" t="str">
            <v>Definitive Observation</v>
          </cell>
          <cell r="P13" t="str">
            <v>DEF</v>
          </cell>
          <cell r="Q13">
            <v>0</v>
          </cell>
          <cell r="R13">
            <v>0</v>
          </cell>
          <cell r="S13">
            <v>0</v>
          </cell>
          <cell r="T13">
            <v>0</v>
          </cell>
          <cell r="U13">
            <v>0</v>
          </cell>
          <cell r="V13">
            <v>0</v>
          </cell>
          <cell r="W13">
            <v>0</v>
          </cell>
          <cell r="X13">
            <v>0</v>
          </cell>
          <cell r="Y13">
            <v>0</v>
          </cell>
          <cell r="Z13">
            <v>0</v>
          </cell>
        </row>
        <row r="14">
          <cell r="A14" t="str">
            <v>MIS</v>
          </cell>
          <cell r="B14">
            <v>5436</v>
          </cell>
          <cell r="C14">
            <v>7789.4403556329953</v>
          </cell>
          <cell r="D14">
            <v>1488.7581337189581</v>
          </cell>
          <cell r="E14">
            <v>2419.7937001470655</v>
          </cell>
          <cell r="F14" t="str">
            <v xml:space="preserve"> /////////</v>
          </cell>
          <cell r="G14">
            <v>0</v>
          </cell>
          <cell r="H14">
            <v>0</v>
          </cell>
          <cell r="I14">
            <v>11697.992189499018</v>
          </cell>
          <cell r="J14">
            <v>1356.9</v>
          </cell>
          <cell r="K14">
            <v>270.956795</v>
          </cell>
          <cell r="L14">
            <v>13325.848984499018</v>
          </cell>
          <cell r="M14">
            <v>0</v>
          </cell>
          <cell r="N14">
            <v>6</v>
          </cell>
          <cell r="O14" t="str">
            <v>Med/Surg Intensive Care</v>
          </cell>
          <cell r="P14" t="str">
            <v>MIS</v>
          </cell>
          <cell r="Q14">
            <v>0</v>
          </cell>
          <cell r="R14">
            <v>-524.48599999999999</v>
          </cell>
          <cell r="S14">
            <v>12801.362984499017</v>
          </cell>
          <cell r="T14">
            <v>1287.7</v>
          </cell>
          <cell r="U14">
            <v>14089.062984499018</v>
          </cell>
          <cell r="V14">
            <v>0</v>
          </cell>
          <cell r="W14">
            <v>0</v>
          </cell>
          <cell r="X14">
            <v>0</v>
          </cell>
          <cell r="Y14">
            <v>14089.062984499018</v>
          </cell>
          <cell r="Z14">
            <v>2591.8070243743596</v>
          </cell>
        </row>
        <row r="15">
          <cell r="A15" t="str">
            <v>CCU</v>
          </cell>
          <cell r="B15">
            <v>0</v>
          </cell>
          <cell r="C15">
            <v>0</v>
          </cell>
          <cell r="D15">
            <v>0</v>
          </cell>
          <cell r="E15">
            <v>0</v>
          </cell>
          <cell r="F15" t="str">
            <v xml:space="preserve"> /////////</v>
          </cell>
          <cell r="G15">
            <v>0</v>
          </cell>
          <cell r="H15">
            <v>0</v>
          </cell>
          <cell r="I15">
            <v>0</v>
          </cell>
          <cell r="J15">
            <v>0</v>
          </cell>
          <cell r="K15">
            <v>0</v>
          </cell>
          <cell r="L15">
            <v>0</v>
          </cell>
          <cell r="M15">
            <v>0</v>
          </cell>
          <cell r="N15">
            <v>7</v>
          </cell>
          <cell r="O15" t="str">
            <v>Coronary Care</v>
          </cell>
          <cell r="P15" t="str">
            <v>CCU</v>
          </cell>
          <cell r="Q15">
            <v>0</v>
          </cell>
          <cell r="R15">
            <v>0</v>
          </cell>
          <cell r="S15">
            <v>0</v>
          </cell>
          <cell r="T15">
            <v>0</v>
          </cell>
          <cell r="U15">
            <v>0</v>
          </cell>
          <cell r="V15">
            <v>0</v>
          </cell>
          <cell r="W15">
            <v>0</v>
          </cell>
          <cell r="X15">
            <v>0</v>
          </cell>
          <cell r="Y15">
            <v>0</v>
          </cell>
          <cell r="Z15">
            <v>0</v>
          </cell>
        </row>
        <row r="16">
          <cell r="A16" t="str">
            <v>PIC</v>
          </cell>
          <cell r="B16">
            <v>0</v>
          </cell>
          <cell r="C16">
            <v>0</v>
          </cell>
          <cell r="D16">
            <v>0</v>
          </cell>
          <cell r="E16">
            <v>0</v>
          </cell>
          <cell r="F16" t="str">
            <v xml:space="preserve"> /////////</v>
          </cell>
          <cell r="G16">
            <v>0</v>
          </cell>
          <cell r="H16">
            <v>0</v>
          </cell>
          <cell r="I16">
            <v>0</v>
          </cell>
          <cell r="J16">
            <v>0</v>
          </cell>
          <cell r="K16">
            <v>0</v>
          </cell>
          <cell r="L16">
            <v>0</v>
          </cell>
          <cell r="M16">
            <v>0</v>
          </cell>
          <cell r="N16">
            <v>8</v>
          </cell>
          <cell r="O16" t="str">
            <v>Pediatric Intensive Care</v>
          </cell>
          <cell r="P16" t="str">
            <v>PIC</v>
          </cell>
          <cell r="Q16">
            <v>0</v>
          </cell>
          <cell r="R16">
            <v>0</v>
          </cell>
          <cell r="S16">
            <v>0</v>
          </cell>
          <cell r="T16">
            <v>0</v>
          </cell>
          <cell r="U16">
            <v>0</v>
          </cell>
          <cell r="V16">
            <v>0</v>
          </cell>
          <cell r="W16">
            <v>0</v>
          </cell>
          <cell r="X16">
            <v>0</v>
          </cell>
          <cell r="Y16">
            <v>0</v>
          </cell>
          <cell r="Z16">
            <v>0</v>
          </cell>
        </row>
        <row r="17">
          <cell r="A17" t="str">
            <v>NEO</v>
          </cell>
          <cell r="B17">
            <v>3221</v>
          </cell>
          <cell r="C17">
            <v>3949.5717497429428</v>
          </cell>
          <cell r="D17">
            <v>297.98910124194708</v>
          </cell>
          <cell r="E17">
            <v>1211.5207041412007</v>
          </cell>
          <cell r="F17" t="str">
            <v xml:space="preserve"> /////////</v>
          </cell>
          <cell r="G17">
            <v>2.0318942785368561</v>
          </cell>
          <cell r="H17">
            <v>0</v>
          </cell>
          <cell r="I17">
            <v>5461.1134494046273</v>
          </cell>
          <cell r="J17">
            <v>337.2</v>
          </cell>
          <cell r="K17">
            <v>66.591200000000001</v>
          </cell>
          <cell r="L17">
            <v>5864.904649404627</v>
          </cell>
          <cell r="M17">
            <v>0</v>
          </cell>
          <cell r="N17">
            <v>9</v>
          </cell>
          <cell r="O17" t="str">
            <v>Neo-Natal Intensive Care</v>
          </cell>
          <cell r="P17" t="str">
            <v>NEO</v>
          </cell>
          <cell r="Q17">
            <v>0</v>
          </cell>
          <cell r="R17">
            <v>-230.834</v>
          </cell>
          <cell r="S17">
            <v>5634.0706494046271</v>
          </cell>
          <cell r="T17">
            <v>566.70000000000005</v>
          </cell>
          <cell r="U17">
            <v>6200.770649404627</v>
          </cell>
          <cell r="V17">
            <v>0</v>
          </cell>
          <cell r="W17">
            <v>0</v>
          </cell>
          <cell r="X17">
            <v>0</v>
          </cell>
          <cell r="Y17">
            <v>6200.770649404627</v>
          </cell>
          <cell r="Z17">
            <v>1925.107311209136</v>
          </cell>
        </row>
        <row r="18">
          <cell r="A18" t="str">
            <v>BUR</v>
          </cell>
          <cell r="B18">
            <v>0</v>
          </cell>
          <cell r="C18">
            <v>0</v>
          </cell>
          <cell r="D18">
            <v>0</v>
          </cell>
          <cell r="E18">
            <v>0</v>
          </cell>
          <cell r="F18" t="str">
            <v xml:space="preserve"> /////////</v>
          </cell>
          <cell r="G18">
            <v>0</v>
          </cell>
          <cell r="H18">
            <v>0</v>
          </cell>
          <cell r="I18">
            <v>0</v>
          </cell>
          <cell r="J18">
            <v>0</v>
          </cell>
          <cell r="K18">
            <v>0</v>
          </cell>
          <cell r="L18">
            <v>0</v>
          </cell>
          <cell r="M18">
            <v>0</v>
          </cell>
          <cell r="N18">
            <v>10</v>
          </cell>
          <cell r="O18" t="str">
            <v>Burn Care</v>
          </cell>
          <cell r="P18" t="str">
            <v>BUR</v>
          </cell>
          <cell r="Q18">
            <v>0</v>
          </cell>
          <cell r="R18">
            <v>0</v>
          </cell>
          <cell r="S18">
            <v>0</v>
          </cell>
          <cell r="T18">
            <v>0</v>
          </cell>
          <cell r="U18">
            <v>0</v>
          </cell>
          <cell r="V18">
            <v>0</v>
          </cell>
          <cell r="W18">
            <v>0</v>
          </cell>
          <cell r="X18">
            <v>0</v>
          </cell>
          <cell r="Y18">
            <v>0</v>
          </cell>
          <cell r="Z18">
            <v>0</v>
          </cell>
        </row>
        <row r="19">
          <cell r="A19" t="str">
            <v>TRM</v>
          </cell>
          <cell r="B19">
            <v>0</v>
          </cell>
          <cell r="C19">
            <v>0</v>
          </cell>
          <cell r="D19">
            <v>0</v>
          </cell>
          <cell r="E19">
            <v>0</v>
          </cell>
          <cell r="F19" t="str">
            <v xml:space="preserve"> /////////</v>
          </cell>
          <cell r="G19">
            <v>0</v>
          </cell>
          <cell r="H19">
            <v>0</v>
          </cell>
          <cell r="I19">
            <v>0</v>
          </cell>
          <cell r="J19">
            <v>0</v>
          </cell>
          <cell r="K19">
            <v>0</v>
          </cell>
          <cell r="L19">
            <v>0</v>
          </cell>
          <cell r="M19">
            <v>0</v>
          </cell>
          <cell r="N19">
            <v>11</v>
          </cell>
          <cell r="O19" t="str">
            <v>Shock Trauma</v>
          </cell>
          <cell r="P19" t="str">
            <v>TRM</v>
          </cell>
          <cell r="Q19">
            <v>0</v>
          </cell>
          <cell r="R19">
            <v>0</v>
          </cell>
          <cell r="S19">
            <v>0</v>
          </cell>
          <cell r="T19">
            <v>0</v>
          </cell>
          <cell r="U19">
            <v>0</v>
          </cell>
          <cell r="V19">
            <v>0</v>
          </cell>
          <cell r="W19">
            <v>0</v>
          </cell>
          <cell r="X19">
            <v>0</v>
          </cell>
          <cell r="Y19">
            <v>0</v>
          </cell>
          <cell r="Z19">
            <v>0</v>
          </cell>
        </row>
        <row r="20">
          <cell r="A20" t="str">
            <v>ONC</v>
          </cell>
          <cell r="B20">
            <v>0</v>
          </cell>
          <cell r="C20">
            <v>0</v>
          </cell>
          <cell r="D20">
            <v>0</v>
          </cell>
          <cell r="E20">
            <v>0</v>
          </cell>
          <cell r="F20" t="str">
            <v xml:space="preserve"> /////////</v>
          </cell>
          <cell r="G20">
            <v>0</v>
          </cell>
          <cell r="H20">
            <v>0</v>
          </cell>
          <cell r="I20">
            <v>0</v>
          </cell>
          <cell r="J20">
            <v>0</v>
          </cell>
          <cell r="K20">
            <v>0</v>
          </cell>
          <cell r="L20">
            <v>0</v>
          </cell>
          <cell r="M20">
            <v>0</v>
          </cell>
          <cell r="N20">
            <v>12</v>
          </cell>
          <cell r="O20" t="str">
            <v>Oncology</v>
          </cell>
          <cell r="P20" t="str">
            <v>ONC</v>
          </cell>
          <cell r="Q20">
            <v>0</v>
          </cell>
          <cell r="R20">
            <v>0</v>
          </cell>
          <cell r="S20">
            <v>0</v>
          </cell>
          <cell r="T20">
            <v>0</v>
          </cell>
          <cell r="U20">
            <v>0</v>
          </cell>
          <cell r="V20">
            <v>0</v>
          </cell>
          <cell r="W20">
            <v>0</v>
          </cell>
          <cell r="X20">
            <v>0</v>
          </cell>
          <cell r="Y20">
            <v>0</v>
          </cell>
          <cell r="Z20">
            <v>0</v>
          </cell>
        </row>
        <row r="21">
          <cell r="A21" t="str">
            <v>NUR</v>
          </cell>
          <cell r="B21">
            <v>4384</v>
          </cell>
          <cell r="C21">
            <v>1216.09121</v>
          </cell>
          <cell r="D21">
            <v>16.676014187722195</v>
          </cell>
          <cell r="E21">
            <v>370.49954787797304</v>
          </cell>
          <cell r="F21" t="str">
            <v xml:space="preserve"> /////////</v>
          </cell>
          <cell r="G21">
            <v>0</v>
          </cell>
          <cell r="H21">
            <v>0</v>
          </cell>
          <cell r="I21">
            <v>1603.2667720656952</v>
          </cell>
          <cell r="J21">
            <v>28.9</v>
          </cell>
          <cell r="K21">
            <v>0</v>
          </cell>
          <cell r="L21">
            <v>1632.1667720656953</v>
          </cell>
          <cell r="M21">
            <v>0</v>
          </cell>
          <cell r="N21">
            <v>13</v>
          </cell>
          <cell r="O21" t="str">
            <v>Newborn Nursery</v>
          </cell>
          <cell r="P21" t="str">
            <v>NUR</v>
          </cell>
          <cell r="Q21">
            <v>0</v>
          </cell>
          <cell r="R21">
            <v>-64.239999999999995</v>
          </cell>
          <cell r="S21">
            <v>1567.9267720656953</v>
          </cell>
          <cell r="T21">
            <v>157.69999999999999</v>
          </cell>
          <cell r="U21">
            <v>1725.6267720656954</v>
          </cell>
          <cell r="V21">
            <v>0</v>
          </cell>
          <cell r="W21">
            <v>0</v>
          </cell>
          <cell r="X21">
            <v>0</v>
          </cell>
          <cell r="Y21">
            <v>1725.6267720656954</v>
          </cell>
          <cell r="Z21">
            <v>393.61924545294147</v>
          </cell>
        </row>
        <row r="22">
          <cell r="A22" t="str">
            <v>PRE</v>
          </cell>
          <cell r="B22">
            <v>0</v>
          </cell>
          <cell r="C22">
            <v>0</v>
          </cell>
          <cell r="D22">
            <v>0</v>
          </cell>
          <cell r="E22">
            <v>0</v>
          </cell>
          <cell r="F22" t="str">
            <v xml:space="preserve"> /////////</v>
          </cell>
          <cell r="G22">
            <v>0</v>
          </cell>
          <cell r="H22">
            <v>0</v>
          </cell>
          <cell r="I22">
            <v>0</v>
          </cell>
          <cell r="J22">
            <v>0</v>
          </cell>
          <cell r="K22">
            <v>0</v>
          </cell>
          <cell r="L22">
            <v>0</v>
          </cell>
          <cell r="M22">
            <v>0</v>
          </cell>
          <cell r="N22">
            <v>14</v>
          </cell>
          <cell r="O22" t="str">
            <v>Premature Nursery</v>
          </cell>
          <cell r="P22" t="str">
            <v>PRE</v>
          </cell>
          <cell r="Q22">
            <v>0</v>
          </cell>
          <cell r="R22">
            <v>0</v>
          </cell>
          <cell r="S22">
            <v>0</v>
          </cell>
          <cell r="T22">
            <v>0</v>
          </cell>
          <cell r="U22">
            <v>0</v>
          </cell>
          <cell r="V22">
            <v>0</v>
          </cell>
          <cell r="W22">
            <v>0</v>
          </cell>
          <cell r="X22">
            <v>0</v>
          </cell>
          <cell r="Y22">
            <v>0</v>
          </cell>
          <cell r="Z22">
            <v>0</v>
          </cell>
        </row>
        <row r="23">
          <cell r="A23" t="str">
            <v>CHR</v>
          </cell>
          <cell r="B23">
            <v>0</v>
          </cell>
          <cell r="C23">
            <v>0</v>
          </cell>
          <cell r="D23">
            <v>0</v>
          </cell>
          <cell r="E23">
            <v>0</v>
          </cell>
          <cell r="F23" t="str">
            <v xml:space="preserve"> /////////</v>
          </cell>
          <cell r="G23">
            <v>0</v>
          </cell>
          <cell r="H23">
            <v>0</v>
          </cell>
          <cell r="I23">
            <v>0</v>
          </cell>
          <cell r="J23">
            <v>0</v>
          </cell>
          <cell r="K23">
            <v>0</v>
          </cell>
          <cell r="L23">
            <v>0</v>
          </cell>
          <cell r="M23">
            <v>0</v>
          </cell>
          <cell r="N23">
            <v>15</v>
          </cell>
          <cell r="O23" t="str">
            <v>Intermediate Care</v>
          </cell>
          <cell r="P23" t="str">
            <v>ICC</v>
          </cell>
          <cell r="Q23">
            <v>0</v>
          </cell>
          <cell r="R23">
            <v>0</v>
          </cell>
          <cell r="S23">
            <v>0</v>
          </cell>
          <cell r="T23">
            <v>0</v>
          </cell>
          <cell r="U23">
            <v>0</v>
          </cell>
          <cell r="V23">
            <v>0</v>
          </cell>
          <cell r="W23">
            <v>0</v>
          </cell>
          <cell r="X23">
            <v>0</v>
          </cell>
          <cell r="Y23">
            <v>0</v>
          </cell>
          <cell r="Z23">
            <v>0</v>
          </cell>
        </row>
        <row r="24">
          <cell r="A24" t="str">
            <v>EMG</v>
          </cell>
          <cell r="B24">
            <v>486997</v>
          </cell>
          <cell r="C24">
            <v>9472.0940932641788</v>
          </cell>
          <cell r="D24">
            <v>1242.2166772502644</v>
          </cell>
          <cell r="E24">
            <v>3077.2870134523064</v>
          </cell>
          <cell r="F24" t="str">
            <v xml:space="preserve"> /////////</v>
          </cell>
          <cell r="G24">
            <v>0</v>
          </cell>
          <cell r="H24">
            <v>0</v>
          </cell>
          <cell r="I24">
            <v>13791.59778396675</v>
          </cell>
          <cell r="J24">
            <v>1256.7</v>
          </cell>
          <cell r="K24">
            <v>0.24000000000000002</v>
          </cell>
          <cell r="L24">
            <v>15048.537783966751</v>
          </cell>
          <cell r="M24">
            <v>0</v>
          </cell>
          <cell r="N24">
            <v>16</v>
          </cell>
          <cell r="O24" t="str">
            <v>Emergency Services</v>
          </cell>
          <cell r="P24" t="str">
            <v>EMG</v>
          </cell>
          <cell r="Q24">
            <v>0</v>
          </cell>
          <cell r="R24">
            <v>-592.28800000000001</v>
          </cell>
          <cell r="S24">
            <v>14456.24978396675</v>
          </cell>
          <cell r="T24">
            <v>1454.1</v>
          </cell>
          <cell r="U24">
            <v>15910.349783966751</v>
          </cell>
          <cell r="V24">
            <v>0</v>
          </cell>
          <cell r="W24">
            <v>0</v>
          </cell>
          <cell r="X24">
            <v>0</v>
          </cell>
          <cell r="Y24">
            <v>15910.349783966751</v>
          </cell>
          <cell r="Z24">
            <v>32.670324014248031</v>
          </cell>
        </row>
        <row r="25">
          <cell r="A25" t="str">
            <v>CL</v>
          </cell>
          <cell r="B25">
            <v>257863</v>
          </cell>
          <cell r="C25">
            <v>6276.5276017304577</v>
          </cell>
          <cell r="D25">
            <v>822.16894701876913</v>
          </cell>
          <cell r="E25">
            <v>2072.1915038225407</v>
          </cell>
          <cell r="F25" t="str">
            <v xml:space="preserve"> /////////</v>
          </cell>
          <cell r="G25">
            <v>0</v>
          </cell>
          <cell r="H25">
            <v>0</v>
          </cell>
          <cell r="I25">
            <v>9170.8880525717686</v>
          </cell>
          <cell r="J25">
            <v>859.3</v>
          </cell>
          <cell r="K25">
            <v>0.01</v>
          </cell>
          <cell r="L25">
            <v>10030.198052571768</v>
          </cell>
          <cell r="M25">
            <v>0</v>
          </cell>
          <cell r="N25">
            <v>17</v>
          </cell>
          <cell r="O25" t="str">
            <v>Clinical Services</v>
          </cell>
          <cell r="P25" t="str">
            <v>CL</v>
          </cell>
          <cell r="Q25">
            <v>0</v>
          </cell>
          <cell r="R25">
            <v>-394.774</v>
          </cell>
          <cell r="S25">
            <v>9635.4240525717687</v>
          </cell>
          <cell r="T25">
            <v>969.2</v>
          </cell>
          <cell r="U25">
            <v>10604.624052571769</v>
          </cell>
          <cell r="V25">
            <v>0</v>
          </cell>
          <cell r="W25">
            <v>0</v>
          </cell>
          <cell r="X25">
            <v>0</v>
          </cell>
          <cell r="Y25">
            <v>10604.624052571769</v>
          </cell>
          <cell r="Z25">
            <v>41.12503171285438</v>
          </cell>
        </row>
        <row r="26">
          <cell r="A26" t="str">
            <v>PDC</v>
          </cell>
          <cell r="B26">
            <v>1736</v>
          </cell>
          <cell r="C26">
            <v>234.61896250000001</v>
          </cell>
          <cell r="D26">
            <v>14.260386978501545</v>
          </cell>
          <cell r="E26">
            <v>77.552275900601984</v>
          </cell>
          <cell r="F26" t="str">
            <v xml:space="preserve"> /////////</v>
          </cell>
          <cell r="G26">
            <v>0</v>
          </cell>
          <cell r="H26">
            <v>0</v>
          </cell>
          <cell r="I26">
            <v>326.43162537910354</v>
          </cell>
          <cell r="J26">
            <v>18.600000000000001</v>
          </cell>
          <cell r="K26">
            <v>0</v>
          </cell>
          <cell r="L26">
            <v>345.03162537910356</v>
          </cell>
          <cell r="M26">
            <v>0</v>
          </cell>
          <cell r="N26">
            <v>18</v>
          </cell>
          <cell r="O26" t="str">
            <v>Psych. Day &amp; Night Care</v>
          </cell>
          <cell r="P26" t="str">
            <v>PDC</v>
          </cell>
          <cell r="Q26">
            <v>0</v>
          </cell>
          <cell r="R26">
            <v>-13.58</v>
          </cell>
          <cell r="S26">
            <v>331.45162537910358</v>
          </cell>
          <cell r="T26">
            <v>33.299999999999997</v>
          </cell>
          <cell r="U26">
            <v>364.75162537910359</v>
          </cell>
          <cell r="V26">
            <v>0</v>
          </cell>
          <cell r="W26">
            <v>0</v>
          </cell>
          <cell r="X26">
            <v>0</v>
          </cell>
          <cell r="Y26">
            <v>364.75162537910359</v>
          </cell>
          <cell r="Z26">
            <v>210.11038328289376</v>
          </cell>
        </row>
        <row r="27">
          <cell r="A27" t="str">
            <v>SDS</v>
          </cell>
          <cell r="B27">
            <v>5523</v>
          </cell>
          <cell r="C27">
            <v>1868.32448</v>
          </cell>
          <cell r="D27">
            <v>214.0682834360467</v>
          </cell>
          <cell r="E27">
            <v>575.57034416671445</v>
          </cell>
          <cell r="F27" t="str">
            <v xml:space="preserve"> /////////</v>
          </cell>
          <cell r="G27">
            <v>0</v>
          </cell>
          <cell r="H27">
            <v>0</v>
          </cell>
          <cell r="I27">
            <v>2657.9631076027608</v>
          </cell>
          <cell r="J27">
            <v>176.6</v>
          </cell>
          <cell r="K27">
            <v>0</v>
          </cell>
          <cell r="L27">
            <v>2834.5631076027607</v>
          </cell>
          <cell r="M27">
            <v>0</v>
          </cell>
          <cell r="N27">
            <v>19</v>
          </cell>
          <cell r="O27" t="str">
            <v>Same Day Surgery</v>
          </cell>
          <cell r="P27" t="str">
            <v>SDS</v>
          </cell>
          <cell r="Q27">
            <v>0</v>
          </cell>
          <cell r="R27">
            <v>-111.56399999999999</v>
          </cell>
          <cell r="S27">
            <v>2722.9991076027609</v>
          </cell>
          <cell r="T27">
            <v>273.89999999999998</v>
          </cell>
          <cell r="U27">
            <v>2996.899107602761</v>
          </cell>
          <cell r="V27">
            <v>0</v>
          </cell>
          <cell r="W27">
            <v>0</v>
          </cell>
          <cell r="X27">
            <v>0</v>
          </cell>
          <cell r="Y27">
            <v>2996.899107602761</v>
          </cell>
          <cell r="Z27">
            <v>542.62160195595891</v>
          </cell>
        </row>
        <row r="28">
          <cell r="A28" t="str">
            <v>DEL</v>
          </cell>
          <cell r="B28">
            <v>97296</v>
          </cell>
          <cell r="C28">
            <v>4211.2879685443313</v>
          </cell>
          <cell r="D28">
            <v>579.16378101559064</v>
          </cell>
          <cell r="E28">
            <v>1408.2553519949056</v>
          </cell>
          <cell r="F28" t="str">
            <v xml:space="preserve"> /////////</v>
          </cell>
          <cell r="G28">
            <v>0</v>
          </cell>
          <cell r="H28">
            <v>0</v>
          </cell>
          <cell r="I28">
            <v>6198.7071015548281</v>
          </cell>
          <cell r="J28">
            <v>616.29999999999995</v>
          </cell>
          <cell r="K28">
            <v>0.06</v>
          </cell>
          <cell r="L28">
            <v>6815.0671015548287</v>
          </cell>
          <cell r="M28">
            <v>0</v>
          </cell>
          <cell r="N28">
            <v>20</v>
          </cell>
          <cell r="O28" t="str">
            <v>Labor &amp; Delivery Services</v>
          </cell>
          <cell r="P28" t="str">
            <v>DEL</v>
          </cell>
          <cell r="Q28">
            <v>0</v>
          </cell>
          <cell r="R28">
            <v>-268.23099999999999</v>
          </cell>
          <cell r="S28">
            <v>6546.8361015548289</v>
          </cell>
          <cell r="T28">
            <v>658.5</v>
          </cell>
          <cell r="U28">
            <v>7205.3361015548289</v>
          </cell>
          <cell r="V28">
            <v>0</v>
          </cell>
          <cell r="W28">
            <v>0</v>
          </cell>
          <cell r="X28">
            <v>0</v>
          </cell>
          <cell r="Y28">
            <v>7205.3361015548289</v>
          </cell>
          <cell r="Z28">
            <v>74.05583067705588</v>
          </cell>
        </row>
        <row r="29">
          <cell r="A29" t="str">
            <v>OR</v>
          </cell>
          <cell r="B29">
            <v>1190372</v>
          </cell>
          <cell r="C29">
            <v>15891.246628009467</v>
          </cell>
          <cell r="D29">
            <v>3272.2986088437638</v>
          </cell>
          <cell r="E29">
            <v>5754.2755295842599</v>
          </cell>
          <cell r="F29" t="str">
            <v xml:space="preserve"> /////////</v>
          </cell>
          <cell r="G29">
            <v>389.00670070521306</v>
          </cell>
          <cell r="H29">
            <v>0</v>
          </cell>
          <cell r="I29">
            <v>25306.827467142706</v>
          </cell>
          <cell r="J29">
            <v>3485.2</v>
          </cell>
          <cell r="K29">
            <v>1418.5443459999999</v>
          </cell>
          <cell r="L29">
            <v>30210.571813142706</v>
          </cell>
          <cell r="M29">
            <v>0</v>
          </cell>
          <cell r="N29">
            <v>21</v>
          </cell>
          <cell r="O29" t="str">
            <v>Operating Room</v>
          </cell>
          <cell r="P29" t="str">
            <v>OR</v>
          </cell>
          <cell r="Q29">
            <v>0</v>
          </cell>
          <cell r="R29">
            <v>-1189.0440000000001</v>
          </cell>
          <cell r="S29">
            <v>29021.527813142704</v>
          </cell>
          <cell r="T29">
            <v>2919.2</v>
          </cell>
          <cell r="U29">
            <v>31940.727813142705</v>
          </cell>
          <cell r="V29">
            <v>0</v>
          </cell>
          <cell r="W29">
            <v>0</v>
          </cell>
          <cell r="X29">
            <v>0</v>
          </cell>
          <cell r="Y29">
            <v>31940.727813142705</v>
          </cell>
          <cell r="Z29">
            <v>26.832559748669077</v>
          </cell>
        </row>
        <row r="30">
          <cell r="A30" t="str">
            <v>ORC</v>
          </cell>
          <cell r="B30">
            <v>4194</v>
          </cell>
          <cell r="C30">
            <v>11.43825</v>
          </cell>
          <cell r="D30">
            <v>2.5538971847254448</v>
          </cell>
          <cell r="E30">
            <v>4.8335195059979874</v>
          </cell>
          <cell r="F30" t="str">
            <v xml:space="preserve"> /////////</v>
          </cell>
          <cell r="G30">
            <v>0</v>
          </cell>
          <cell r="H30">
            <v>0</v>
          </cell>
          <cell r="I30">
            <v>18.82566669072343</v>
          </cell>
          <cell r="J30">
            <v>2.9</v>
          </cell>
          <cell r="K30">
            <v>0</v>
          </cell>
          <cell r="L30">
            <v>21.725666690723429</v>
          </cell>
          <cell r="M30">
            <v>0</v>
          </cell>
          <cell r="N30">
            <v>22</v>
          </cell>
          <cell r="O30" t="str">
            <v>Operating Room Clinic</v>
          </cell>
          <cell r="P30" t="str">
            <v>ORC</v>
          </cell>
          <cell r="Q30">
            <v>0</v>
          </cell>
          <cell r="R30">
            <v>-0.85499999999999998</v>
          </cell>
          <cell r="S30">
            <v>20.870666690723429</v>
          </cell>
          <cell r="T30">
            <v>2.1</v>
          </cell>
          <cell r="U30">
            <v>22.97066669072343</v>
          </cell>
          <cell r="V30">
            <v>0</v>
          </cell>
          <cell r="W30">
            <v>0</v>
          </cell>
          <cell r="X30">
            <v>0</v>
          </cell>
          <cell r="Y30">
            <v>22.97066669072343</v>
          </cell>
          <cell r="Z30">
            <v>5.4770306844834113</v>
          </cell>
        </row>
        <row r="31">
          <cell r="A31" t="str">
            <v>ANS</v>
          </cell>
          <cell r="B31">
            <v>1142348</v>
          </cell>
          <cell r="C31">
            <v>1283.6281209672156</v>
          </cell>
          <cell r="D31">
            <v>93.132725593592113</v>
          </cell>
          <cell r="E31">
            <v>451.5306629353687</v>
          </cell>
          <cell r="F31" t="str">
            <v xml:space="preserve"> /////////</v>
          </cell>
          <cell r="G31">
            <v>0</v>
          </cell>
          <cell r="H31">
            <v>0</v>
          </cell>
          <cell r="I31">
            <v>1828.2915094961763</v>
          </cell>
          <cell r="J31">
            <v>76</v>
          </cell>
          <cell r="K31">
            <v>0</v>
          </cell>
          <cell r="L31">
            <v>1904.2915094961763</v>
          </cell>
          <cell r="M31">
            <v>0</v>
          </cell>
          <cell r="N31">
            <v>23</v>
          </cell>
          <cell r="O31" t="str">
            <v>Anesthesiology</v>
          </cell>
          <cell r="P31" t="str">
            <v>ANS</v>
          </cell>
          <cell r="Q31">
            <v>0</v>
          </cell>
          <cell r="R31">
            <v>-74.95</v>
          </cell>
          <cell r="S31">
            <v>1829.3415094961763</v>
          </cell>
          <cell r="T31">
            <v>184</v>
          </cell>
          <cell r="U31">
            <v>2013.3415094961763</v>
          </cell>
          <cell r="V31">
            <v>0</v>
          </cell>
          <cell r="W31">
            <v>0</v>
          </cell>
          <cell r="X31">
            <v>0</v>
          </cell>
          <cell r="Y31">
            <v>2013.3415094961763</v>
          </cell>
          <cell r="Z31">
            <v>1.7624589962920023</v>
          </cell>
        </row>
        <row r="32">
          <cell r="A32" t="str">
            <v>LAB</v>
          </cell>
          <cell r="B32">
            <v>11691696</v>
          </cell>
          <cell r="C32">
            <v>10543.677055394794</v>
          </cell>
          <cell r="D32">
            <v>1394.7923830741233</v>
          </cell>
          <cell r="E32">
            <v>3733.8139409373548</v>
          </cell>
          <cell r="F32" t="str">
            <v xml:space="preserve"> /////////</v>
          </cell>
          <cell r="G32">
            <v>0</v>
          </cell>
          <cell r="H32">
            <v>0</v>
          </cell>
          <cell r="I32">
            <v>15672.283379406272</v>
          </cell>
          <cell r="J32">
            <v>1113.5999999999999</v>
          </cell>
          <cell r="K32">
            <v>197.38654700000001</v>
          </cell>
          <cell r="L32">
            <v>16983.269926406268</v>
          </cell>
          <cell r="M32">
            <v>0</v>
          </cell>
          <cell r="N32">
            <v>24</v>
          </cell>
          <cell r="O32" t="str">
            <v>Laboratory Services</v>
          </cell>
          <cell r="P32" t="str">
            <v>LAB</v>
          </cell>
          <cell r="Q32">
            <v>0</v>
          </cell>
          <cell r="R32">
            <v>-668.43700000000001</v>
          </cell>
          <cell r="S32">
            <v>16314.832926406269</v>
          </cell>
          <cell r="T32">
            <v>1641.1</v>
          </cell>
          <cell r="U32">
            <v>17955.932926406269</v>
          </cell>
          <cell r="V32">
            <v>0</v>
          </cell>
          <cell r="W32">
            <v>0</v>
          </cell>
          <cell r="X32">
            <v>0</v>
          </cell>
          <cell r="Y32">
            <v>17955.932926406269</v>
          </cell>
          <cell r="Z32">
            <v>1.5357851355702601</v>
          </cell>
        </row>
        <row r="33">
          <cell r="A33" t="str">
            <v>EKG</v>
          </cell>
          <cell r="B33">
            <v>752547</v>
          </cell>
          <cell r="C33">
            <v>989.82997607410675</v>
          </cell>
          <cell r="D33">
            <v>301.20026624583488</v>
          </cell>
          <cell r="E33">
            <v>363.7701946117291</v>
          </cell>
          <cell r="F33" t="str">
            <v xml:space="preserve"> /////////</v>
          </cell>
          <cell r="G33">
            <v>0.70195985556695129</v>
          </cell>
          <cell r="H33">
            <v>0</v>
          </cell>
          <cell r="I33">
            <v>1655.5023967872376</v>
          </cell>
          <cell r="J33">
            <v>344</v>
          </cell>
          <cell r="K33">
            <v>0</v>
          </cell>
          <cell r="L33">
            <v>1999.5023967872376</v>
          </cell>
          <cell r="M33">
            <v>0</v>
          </cell>
          <cell r="N33">
            <v>25</v>
          </cell>
          <cell r="O33" t="str">
            <v>Electrocardiography</v>
          </cell>
          <cell r="P33" t="str">
            <v>EKG</v>
          </cell>
          <cell r="Q33">
            <v>0</v>
          </cell>
          <cell r="R33">
            <v>-78.697000000000003</v>
          </cell>
          <cell r="S33">
            <v>1920.8053967872374</v>
          </cell>
          <cell r="T33">
            <v>193.2</v>
          </cell>
          <cell r="U33">
            <v>2114.0053967872373</v>
          </cell>
          <cell r="V33">
            <v>0</v>
          </cell>
          <cell r="W33">
            <v>0</v>
          </cell>
          <cell r="X33">
            <v>0</v>
          </cell>
          <cell r="Y33">
            <v>2114.0053967872373</v>
          </cell>
          <cell r="Z33">
            <v>2.8091340431723699</v>
          </cell>
        </row>
        <row r="34">
          <cell r="A34" t="str">
            <v>IRC</v>
          </cell>
          <cell r="B34">
            <v>130721</v>
          </cell>
          <cell r="C34">
            <v>5618.5887744248394</v>
          </cell>
          <cell r="D34">
            <v>1209.036140238318</v>
          </cell>
          <cell r="E34">
            <v>1977.9599831598819</v>
          </cell>
          <cell r="F34" t="str">
            <v xml:space="preserve"> /////////</v>
          </cell>
          <cell r="G34">
            <v>5.7069947415211528</v>
          </cell>
          <cell r="H34">
            <v>0</v>
          </cell>
          <cell r="I34">
            <v>8811.291892564559</v>
          </cell>
          <cell r="J34">
            <v>1342.7</v>
          </cell>
          <cell r="K34">
            <v>522.31406000000004</v>
          </cell>
          <cell r="L34">
            <v>10676.30595256456</v>
          </cell>
          <cell r="M34">
            <v>0</v>
          </cell>
          <cell r="N34">
            <v>26</v>
          </cell>
          <cell r="O34" t="str">
            <v>Invasive Radiology/Cardiovascular</v>
          </cell>
          <cell r="P34" t="str">
            <v>IRC</v>
          </cell>
          <cell r="Q34">
            <v>0</v>
          </cell>
          <cell r="R34">
            <v>-420.20400000000001</v>
          </cell>
          <cell r="S34">
            <v>10256.101952564561</v>
          </cell>
          <cell r="T34">
            <v>1031.5999999999999</v>
          </cell>
          <cell r="U34">
            <v>11287.701952564561</v>
          </cell>
          <cell r="V34">
            <v>0</v>
          </cell>
          <cell r="W34">
            <v>0</v>
          </cell>
          <cell r="X34">
            <v>0</v>
          </cell>
          <cell r="Y34">
            <v>11287.701952564561</v>
          </cell>
          <cell r="Z34">
            <v>86.34956856637082</v>
          </cell>
        </row>
        <row r="35">
          <cell r="A35" t="str">
            <v>RAD</v>
          </cell>
          <cell r="B35">
            <v>389100</v>
          </cell>
          <cell r="C35">
            <v>4565.8630791335709</v>
          </cell>
          <cell r="D35">
            <v>997.72531576129109</v>
          </cell>
          <cell r="E35">
            <v>1760.8725485749678</v>
          </cell>
          <cell r="F35" t="str">
            <v xml:space="preserve"> /////////</v>
          </cell>
          <cell r="G35">
            <v>0</v>
          </cell>
          <cell r="H35">
            <v>0</v>
          </cell>
          <cell r="I35">
            <v>7324.4609434698305</v>
          </cell>
          <cell r="J35">
            <v>1074</v>
          </cell>
          <cell r="K35">
            <v>658.78573400000016</v>
          </cell>
          <cell r="L35">
            <v>9057.2466774698314</v>
          </cell>
          <cell r="M35">
            <v>0</v>
          </cell>
          <cell r="N35">
            <v>27</v>
          </cell>
          <cell r="O35" t="str">
            <v>Radiology-Diagnostic</v>
          </cell>
          <cell r="P35" t="str">
            <v>RAD</v>
          </cell>
          <cell r="Q35">
            <v>0</v>
          </cell>
          <cell r="R35">
            <v>-356.48</v>
          </cell>
          <cell r="S35">
            <v>8700.7666774698318</v>
          </cell>
          <cell r="T35">
            <v>875.2</v>
          </cell>
          <cell r="U35">
            <v>9575.9666774698326</v>
          </cell>
          <cell r="V35">
            <v>0</v>
          </cell>
          <cell r="W35">
            <v>0</v>
          </cell>
          <cell r="X35">
            <v>0</v>
          </cell>
          <cell r="Y35">
            <v>9575.9666774698326</v>
          </cell>
          <cell r="Z35">
            <v>24.610554298303349</v>
          </cell>
        </row>
        <row r="36">
          <cell r="A36" t="str">
            <v>CAT</v>
          </cell>
          <cell r="B36">
            <v>583451</v>
          </cell>
          <cell r="C36">
            <v>1626.2420468019409</v>
          </cell>
          <cell r="D36">
            <v>90.81438948918597</v>
          </cell>
          <cell r="E36">
            <v>618.0990090960729</v>
          </cell>
          <cell r="F36" t="str">
            <v xml:space="preserve"> /////////</v>
          </cell>
          <cell r="G36">
            <v>0</v>
          </cell>
          <cell r="H36">
            <v>0</v>
          </cell>
          <cell r="I36">
            <v>2335.1554453871995</v>
          </cell>
          <cell r="J36">
            <v>43.2</v>
          </cell>
          <cell r="K36">
            <v>19.225999999999999</v>
          </cell>
          <cell r="L36">
            <v>2397.5814453871994</v>
          </cell>
          <cell r="M36">
            <v>0</v>
          </cell>
          <cell r="N36">
            <v>28</v>
          </cell>
          <cell r="O36" t="str">
            <v>CT Scanner</v>
          </cell>
          <cell r="P36" t="str">
            <v>CAT</v>
          </cell>
          <cell r="Q36">
            <v>0</v>
          </cell>
          <cell r="R36">
            <v>-94.364999999999995</v>
          </cell>
          <cell r="S36">
            <v>2303.2164453871997</v>
          </cell>
          <cell r="T36">
            <v>231.7</v>
          </cell>
          <cell r="U36">
            <v>2534.9164453871995</v>
          </cell>
          <cell r="V36">
            <v>0</v>
          </cell>
          <cell r="W36">
            <v>0</v>
          </cell>
          <cell r="X36">
            <v>0</v>
          </cell>
          <cell r="Y36">
            <v>2534.9164453871995</v>
          </cell>
          <cell r="Z36">
            <v>4.3446946622547555</v>
          </cell>
        </row>
        <row r="37">
          <cell r="A37" t="str">
            <v>RAT</v>
          </cell>
          <cell r="B37">
            <v>226184</v>
          </cell>
          <cell r="C37">
            <v>3686.3</v>
          </cell>
          <cell r="D37">
            <v>343.66845530824463</v>
          </cell>
          <cell r="E37">
            <v>1542.353398332504</v>
          </cell>
          <cell r="F37" t="str">
            <v xml:space="preserve"> /////////</v>
          </cell>
          <cell r="G37">
            <v>0</v>
          </cell>
          <cell r="H37">
            <v>0</v>
          </cell>
          <cell r="I37">
            <v>5572.3218536407485</v>
          </cell>
          <cell r="J37">
            <v>34.4</v>
          </cell>
          <cell r="K37">
            <v>0</v>
          </cell>
          <cell r="L37">
            <v>5606.7218536407481</v>
          </cell>
          <cell r="M37">
            <v>0</v>
          </cell>
          <cell r="N37">
            <v>29</v>
          </cell>
          <cell r="O37" t="str">
            <v>Radiology-Therapeutic</v>
          </cell>
          <cell r="P37" t="str">
            <v>RAT</v>
          </cell>
          <cell r="Q37">
            <v>0</v>
          </cell>
          <cell r="R37">
            <v>-220.672</v>
          </cell>
          <cell r="S37">
            <v>5386.0498536407486</v>
          </cell>
          <cell r="T37">
            <v>541.79999999999995</v>
          </cell>
          <cell r="U37">
            <v>5927.8498536407487</v>
          </cell>
          <cell r="V37">
            <v>0</v>
          </cell>
          <cell r="W37">
            <v>0</v>
          </cell>
          <cell r="X37">
            <v>0</v>
          </cell>
          <cell r="Y37">
            <v>5927.8498536407487</v>
          </cell>
          <cell r="Z37">
            <v>26.20808657394311</v>
          </cell>
        </row>
        <row r="38">
          <cell r="A38" t="str">
            <v>NUC</v>
          </cell>
          <cell r="B38">
            <v>181014</v>
          </cell>
          <cell r="C38">
            <v>2145.9086124702253</v>
          </cell>
          <cell r="D38">
            <v>804.33673879542664</v>
          </cell>
          <cell r="E38">
            <v>890.9790804922294</v>
          </cell>
          <cell r="F38" t="str">
            <v xml:space="preserve"> /////////</v>
          </cell>
          <cell r="G38">
            <v>0</v>
          </cell>
          <cell r="H38">
            <v>0</v>
          </cell>
          <cell r="I38">
            <v>3841.2244317578816</v>
          </cell>
          <cell r="J38">
            <v>763.6</v>
          </cell>
          <cell r="K38">
            <v>324.43219999999997</v>
          </cell>
          <cell r="L38">
            <v>4929.2566317578821</v>
          </cell>
          <cell r="M38">
            <v>0</v>
          </cell>
          <cell r="N38">
            <v>30</v>
          </cell>
          <cell r="O38" t="str">
            <v>Nuclear Medicine</v>
          </cell>
          <cell r="P38" t="str">
            <v>NUC</v>
          </cell>
          <cell r="Q38">
            <v>0</v>
          </cell>
          <cell r="R38">
            <v>-194.00800000000001</v>
          </cell>
          <cell r="S38">
            <v>4735.2486317578823</v>
          </cell>
          <cell r="T38">
            <v>476.3</v>
          </cell>
          <cell r="U38">
            <v>5211.5486317578825</v>
          </cell>
          <cell r="V38">
            <v>0</v>
          </cell>
          <cell r="W38">
            <v>0</v>
          </cell>
          <cell r="X38">
            <v>0</v>
          </cell>
          <cell r="Y38">
            <v>5211.5486317578825</v>
          </cell>
          <cell r="Z38">
            <v>28.790859445998006</v>
          </cell>
        </row>
        <row r="39">
          <cell r="A39" t="str">
            <v>RES</v>
          </cell>
          <cell r="B39">
            <v>3110049</v>
          </cell>
          <cell r="C39">
            <v>2967.3818536038821</v>
          </cell>
          <cell r="D39">
            <v>114.05317309133237</v>
          </cell>
          <cell r="E39">
            <v>920.78052567927625</v>
          </cell>
          <cell r="F39" t="str">
            <v xml:space="preserve"> /////////</v>
          </cell>
          <cell r="G39">
            <v>0</v>
          </cell>
          <cell r="H39">
            <v>0</v>
          </cell>
          <cell r="I39">
            <v>4002.2155523744905</v>
          </cell>
          <cell r="J39">
            <v>110.7</v>
          </cell>
          <cell r="K39">
            <v>0</v>
          </cell>
          <cell r="L39">
            <v>4112.9155523744903</v>
          </cell>
          <cell r="M39">
            <v>0</v>
          </cell>
          <cell r="N39">
            <v>31</v>
          </cell>
          <cell r="O39" t="str">
            <v>Respiratory Therapy</v>
          </cell>
          <cell r="P39" t="str">
            <v>RES</v>
          </cell>
          <cell r="Q39">
            <v>0</v>
          </cell>
          <cell r="R39">
            <v>-161.87799999999999</v>
          </cell>
          <cell r="S39">
            <v>3951.0375523744901</v>
          </cell>
          <cell r="T39">
            <v>397.4</v>
          </cell>
          <cell r="U39">
            <v>4348.4375523744902</v>
          </cell>
          <cell r="V39">
            <v>0</v>
          </cell>
          <cell r="W39">
            <v>0</v>
          </cell>
          <cell r="X39">
            <v>0</v>
          </cell>
          <cell r="Y39">
            <v>4348.4375523744902</v>
          </cell>
          <cell r="Z39">
            <v>1.3981894022809576</v>
          </cell>
        </row>
        <row r="40">
          <cell r="A40" t="str">
            <v>PUL</v>
          </cell>
          <cell r="B40">
            <v>98026</v>
          </cell>
          <cell r="C40">
            <v>178.44825020291134</v>
          </cell>
          <cell r="D40">
            <v>52.275328692645409</v>
          </cell>
          <cell r="E40">
            <v>74.008925345313997</v>
          </cell>
          <cell r="F40" t="str">
            <v xml:space="preserve"> /////////</v>
          </cell>
          <cell r="G40">
            <v>0</v>
          </cell>
          <cell r="H40">
            <v>0</v>
          </cell>
          <cell r="I40">
            <v>304.73250424087075</v>
          </cell>
          <cell r="J40">
            <v>55.7</v>
          </cell>
          <cell r="K40">
            <v>0</v>
          </cell>
          <cell r="L40">
            <v>360.43250424087074</v>
          </cell>
          <cell r="M40">
            <v>0</v>
          </cell>
          <cell r="N40">
            <v>32</v>
          </cell>
          <cell r="O40" t="str">
            <v>Pulmonary Function Testing</v>
          </cell>
          <cell r="P40" t="str">
            <v>PUL</v>
          </cell>
          <cell r="Q40">
            <v>0</v>
          </cell>
          <cell r="R40">
            <v>-14.186</v>
          </cell>
          <cell r="S40">
            <v>346.24650424087076</v>
          </cell>
          <cell r="T40">
            <v>34.799999999999997</v>
          </cell>
          <cell r="U40">
            <v>381.04650424087077</v>
          </cell>
          <cell r="V40">
            <v>0</v>
          </cell>
          <cell r="W40">
            <v>0</v>
          </cell>
          <cell r="X40">
            <v>0</v>
          </cell>
          <cell r="Y40">
            <v>381.04650424087077</v>
          </cell>
          <cell r="Z40">
            <v>3.8871983375927894</v>
          </cell>
        </row>
        <row r="41">
          <cell r="A41" t="str">
            <v>EEG</v>
          </cell>
          <cell r="B41">
            <v>110342</v>
          </cell>
          <cell r="C41">
            <v>444.25234473753869</v>
          </cell>
          <cell r="D41">
            <v>211.49230819620132</v>
          </cell>
          <cell r="E41">
            <v>189.60418977308797</v>
          </cell>
          <cell r="F41" t="str">
            <v xml:space="preserve"> /////////</v>
          </cell>
          <cell r="G41">
            <v>0</v>
          </cell>
          <cell r="H41">
            <v>0</v>
          </cell>
          <cell r="I41">
            <v>845.34884270682801</v>
          </cell>
          <cell r="J41">
            <v>238.1</v>
          </cell>
          <cell r="K41">
            <v>0</v>
          </cell>
          <cell r="L41">
            <v>1083.4488427068279</v>
          </cell>
          <cell r="M41">
            <v>0</v>
          </cell>
          <cell r="N41">
            <v>33</v>
          </cell>
          <cell r="O41" t="str">
            <v>Electroencephalography</v>
          </cell>
          <cell r="P41" t="str">
            <v>EEG</v>
          </cell>
          <cell r="Q41">
            <v>0</v>
          </cell>
          <cell r="R41">
            <v>-42.643000000000001</v>
          </cell>
          <cell r="S41">
            <v>1040.8058427068279</v>
          </cell>
          <cell r="T41">
            <v>104.7</v>
          </cell>
          <cell r="U41">
            <v>1145.5058427068279</v>
          </cell>
          <cell r="V41">
            <v>0</v>
          </cell>
          <cell r="W41">
            <v>0</v>
          </cell>
          <cell r="X41">
            <v>0</v>
          </cell>
          <cell r="Y41">
            <v>1145.5058427068279</v>
          </cell>
          <cell r="Z41">
            <v>10.381412723231662</v>
          </cell>
        </row>
        <row r="42">
          <cell r="A42" t="str">
            <v>PTH</v>
          </cell>
          <cell r="B42">
            <v>347704</v>
          </cell>
          <cell r="C42">
            <v>1387.9268313365683</v>
          </cell>
          <cell r="D42">
            <v>204.78326245041714</v>
          </cell>
          <cell r="E42">
            <v>459.40068669380344</v>
          </cell>
          <cell r="F42" t="str">
            <v xml:space="preserve"> /////////</v>
          </cell>
          <cell r="G42">
            <v>0</v>
          </cell>
          <cell r="H42">
            <v>0</v>
          </cell>
          <cell r="I42">
            <v>2052.1107804807889</v>
          </cell>
          <cell r="J42">
            <v>229.9</v>
          </cell>
          <cell r="K42">
            <v>0</v>
          </cell>
          <cell r="L42">
            <v>2282.010780480789</v>
          </cell>
          <cell r="M42">
            <v>0</v>
          </cell>
          <cell r="N42">
            <v>34</v>
          </cell>
          <cell r="O42" t="str">
            <v>Physical Therapy</v>
          </cell>
          <cell r="P42" t="str">
            <v>PTH</v>
          </cell>
          <cell r="Q42">
            <v>0</v>
          </cell>
          <cell r="R42">
            <v>-89.816999999999993</v>
          </cell>
          <cell r="S42">
            <v>2192.193780480789</v>
          </cell>
          <cell r="T42">
            <v>220.5</v>
          </cell>
          <cell r="U42">
            <v>2412.693780480789</v>
          </cell>
          <cell r="V42">
            <v>0</v>
          </cell>
          <cell r="W42">
            <v>0</v>
          </cell>
          <cell r="X42">
            <v>0</v>
          </cell>
          <cell r="Y42">
            <v>2412.693780480789</v>
          </cell>
          <cell r="Z42">
            <v>6.9389301833766339</v>
          </cell>
        </row>
        <row r="43">
          <cell r="A43" t="str">
            <v>OTH</v>
          </cell>
          <cell r="B43">
            <v>317989</v>
          </cell>
          <cell r="C43">
            <v>1348.4180368019411</v>
          </cell>
          <cell r="D43">
            <v>17.955823142989935</v>
          </cell>
          <cell r="E43">
            <v>413.83202996046526</v>
          </cell>
          <cell r="F43" t="str">
            <v xml:space="preserve"> /////////</v>
          </cell>
          <cell r="G43">
            <v>0</v>
          </cell>
          <cell r="H43">
            <v>0</v>
          </cell>
          <cell r="I43">
            <v>1780.2058899053961</v>
          </cell>
          <cell r="J43">
            <v>29.2</v>
          </cell>
          <cell r="K43">
            <v>0</v>
          </cell>
          <cell r="L43">
            <v>1809.4058899053962</v>
          </cell>
          <cell r="M43">
            <v>0</v>
          </cell>
          <cell r="N43">
            <v>35</v>
          </cell>
          <cell r="O43" t="str">
            <v>Occupational Therapy</v>
          </cell>
          <cell r="P43" t="str">
            <v>OTH</v>
          </cell>
          <cell r="Q43">
            <v>0</v>
          </cell>
          <cell r="R43">
            <v>-71.215999999999994</v>
          </cell>
          <cell r="S43">
            <v>1738.1898899053963</v>
          </cell>
          <cell r="T43">
            <v>174.8</v>
          </cell>
          <cell r="U43">
            <v>1912.9898899053962</v>
          </cell>
          <cell r="V43">
            <v>0</v>
          </cell>
          <cell r="W43">
            <v>0</v>
          </cell>
          <cell r="X43">
            <v>0</v>
          </cell>
          <cell r="Y43">
            <v>1912.9898899053962</v>
          </cell>
          <cell r="Z43">
            <v>6.0158995748450304</v>
          </cell>
        </row>
        <row r="44">
          <cell r="A44" t="str">
            <v>STH</v>
          </cell>
          <cell r="B44">
            <v>35670</v>
          </cell>
          <cell r="C44">
            <v>166.16693999999998</v>
          </cell>
          <cell r="D44">
            <v>4.55791767411612</v>
          </cell>
          <cell r="E44">
            <v>54.992562479579369</v>
          </cell>
          <cell r="F44" t="str">
            <v xml:space="preserve"> /////////</v>
          </cell>
          <cell r="G44">
            <v>0</v>
          </cell>
          <cell r="H44">
            <v>0</v>
          </cell>
          <cell r="I44">
            <v>225.71742015369546</v>
          </cell>
          <cell r="J44">
            <v>6.6</v>
          </cell>
          <cell r="K44">
            <v>0</v>
          </cell>
          <cell r="L44">
            <v>232.31742015369545</v>
          </cell>
          <cell r="M44">
            <v>0</v>
          </cell>
          <cell r="N44">
            <v>36</v>
          </cell>
          <cell r="O44" t="str">
            <v>Speech Language Pathology</v>
          </cell>
          <cell r="P44" t="str">
            <v>STH</v>
          </cell>
          <cell r="Q44">
            <v>0</v>
          </cell>
          <cell r="R44">
            <v>-9.1440000000000001</v>
          </cell>
          <cell r="S44">
            <v>223.17342015369545</v>
          </cell>
          <cell r="T44">
            <v>22.4</v>
          </cell>
          <cell r="U44">
            <v>245.57342015369545</v>
          </cell>
          <cell r="V44">
            <v>0</v>
          </cell>
          <cell r="W44">
            <v>0</v>
          </cell>
          <cell r="X44">
            <v>0</v>
          </cell>
          <cell r="Y44">
            <v>245.57342015369545</v>
          </cell>
          <cell r="Z44">
            <v>6.8845926592008819</v>
          </cell>
        </row>
        <row r="45">
          <cell r="A45" t="str">
            <v>REC</v>
          </cell>
          <cell r="B45">
            <v>0</v>
          </cell>
          <cell r="C45">
            <v>0</v>
          </cell>
          <cell r="D45">
            <v>0</v>
          </cell>
          <cell r="E45">
            <v>0</v>
          </cell>
          <cell r="F45" t="str">
            <v xml:space="preserve"> /////////</v>
          </cell>
          <cell r="G45">
            <v>0</v>
          </cell>
          <cell r="H45">
            <v>0</v>
          </cell>
          <cell r="I45">
            <v>0</v>
          </cell>
          <cell r="J45">
            <v>0</v>
          </cell>
          <cell r="K45">
            <v>0</v>
          </cell>
          <cell r="L45">
            <v>0</v>
          </cell>
          <cell r="M45">
            <v>0</v>
          </cell>
          <cell r="N45">
            <v>37</v>
          </cell>
          <cell r="O45" t="str">
            <v>Recreational Therapy</v>
          </cell>
          <cell r="P45" t="str">
            <v>REC</v>
          </cell>
          <cell r="Q45">
            <v>0</v>
          </cell>
          <cell r="R45">
            <v>0</v>
          </cell>
          <cell r="S45">
            <v>0</v>
          </cell>
          <cell r="T45">
            <v>0</v>
          </cell>
          <cell r="U45">
            <v>0</v>
          </cell>
          <cell r="V45">
            <v>0</v>
          </cell>
          <cell r="W45">
            <v>0</v>
          </cell>
          <cell r="X45">
            <v>0</v>
          </cell>
          <cell r="Y45">
            <v>0</v>
          </cell>
          <cell r="Z45">
            <v>0</v>
          </cell>
        </row>
        <row r="46">
          <cell r="A46" t="str">
            <v>AUD</v>
          </cell>
          <cell r="B46">
            <v>8456</v>
          </cell>
          <cell r="C46">
            <v>100.5</v>
          </cell>
          <cell r="D46">
            <v>9.3694706775028038</v>
          </cell>
          <cell r="E46">
            <v>30.888403159085748</v>
          </cell>
          <cell r="F46" t="str">
            <v xml:space="preserve"> /////////</v>
          </cell>
          <cell r="G46">
            <v>0</v>
          </cell>
          <cell r="H46">
            <v>0</v>
          </cell>
          <cell r="I46">
            <v>140.75787383658854</v>
          </cell>
          <cell r="J46">
            <v>0.9</v>
          </cell>
          <cell r="K46">
            <v>0</v>
          </cell>
          <cell r="L46">
            <v>141.65787383658855</v>
          </cell>
          <cell r="M46">
            <v>0</v>
          </cell>
          <cell r="N46">
            <v>38</v>
          </cell>
          <cell r="O46" t="str">
            <v>Audiology</v>
          </cell>
          <cell r="P46" t="str">
            <v>AUD</v>
          </cell>
          <cell r="Q46">
            <v>0</v>
          </cell>
          <cell r="R46">
            <v>-5.5750000000000002</v>
          </cell>
          <cell r="S46">
            <v>136.08287383658856</v>
          </cell>
          <cell r="T46">
            <v>13.7</v>
          </cell>
          <cell r="U46">
            <v>149.78287383658855</v>
          </cell>
          <cell r="V46">
            <v>0</v>
          </cell>
          <cell r="W46">
            <v>0</v>
          </cell>
          <cell r="X46">
            <v>0</v>
          </cell>
          <cell r="Y46">
            <v>149.78287383658855</v>
          </cell>
          <cell r="Z46">
            <v>17.713206461280574</v>
          </cell>
        </row>
        <row r="47">
          <cell r="A47" t="str">
            <v>OPM</v>
          </cell>
          <cell r="B47">
            <v>0</v>
          </cell>
          <cell r="C47">
            <v>0</v>
          </cell>
          <cell r="D47">
            <v>0</v>
          </cell>
          <cell r="E47">
            <v>0</v>
          </cell>
          <cell r="F47" t="str">
            <v xml:space="preserve"> /////////</v>
          </cell>
          <cell r="G47">
            <v>0</v>
          </cell>
          <cell r="H47">
            <v>0</v>
          </cell>
          <cell r="I47">
            <v>0</v>
          </cell>
          <cell r="J47">
            <v>0</v>
          </cell>
          <cell r="K47">
            <v>0</v>
          </cell>
          <cell r="L47">
            <v>0</v>
          </cell>
          <cell r="M47">
            <v>0</v>
          </cell>
          <cell r="N47">
            <v>39</v>
          </cell>
          <cell r="O47" t="str">
            <v>Other Physical Medicine</v>
          </cell>
          <cell r="P47" t="str">
            <v>OPM</v>
          </cell>
          <cell r="Q47">
            <v>0</v>
          </cell>
          <cell r="R47">
            <v>0</v>
          </cell>
          <cell r="S47">
            <v>0</v>
          </cell>
          <cell r="T47">
            <v>0</v>
          </cell>
          <cell r="U47">
            <v>0</v>
          </cell>
          <cell r="V47">
            <v>0</v>
          </cell>
          <cell r="W47">
            <v>0</v>
          </cell>
          <cell r="X47">
            <v>0</v>
          </cell>
          <cell r="Y47">
            <v>0</v>
          </cell>
          <cell r="Z47">
            <v>0</v>
          </cell>
        </row>
        <row r="48">
          <cell r="A48" t="str">
            <v>RDL</v>
          </cell>
          <cell r="B48">
            <v>0</v>
          </cell>
          <cell r="C48">
            <v>0</v>
          </cell>
          <cell r="D48">
            <v>0</v>
          </cell>
          <cell r="E48">
            <v>0</v>
          </cell>
          <cell r="F48" t="str">
            <v xml:space="preserve"> /////////</v>
          </cell>
          <cell r="G48">
            <v>0</v>
          </cell>
          <cell r="H48">
            <v>0</v>
          </cell>
          <cell r="I48">
            <v>0</v>
          </cell>
          <cell r="J48">
            <v>0</v>
          </cell>
          <cell r="K48">
            <v>0</v>
          </cell>
          <cell r="L48">
            <v>0</v>
          </cell>
          <cell r="M48">
            <v>0</v>
          </cell>
          <cell r="N48">
            <v>40</v>
          </cell>
          <cell r="O48" t="str">
            <v>Renal Dialysis</v>
          </cell>
          <cell r="P48" t="str">
            <v>RDL</v>
          </cell>
          <cell r="Q48">
            <v>0</v>
          </cell>
          <cell r="R48">
            <v>0</v>
          </cell>
          <cell r="S48">
            <v>0</v>
          </cell>
          <cell r="T48">
            <v>0</v>
          </cell>
          <cell r="U48">
            <v>0</v>
          </cell>
          <cell r="V48">
            <v>0</v>
          </cell>
          <cell r="W48">
            <v>0</v>
          </cell>
          <cell r="X48">
            <v>0</v>
          </cell>
          <cell r="Y48">
            <v>0</v>
          </cell>
          <cell r="Z48">
            <v>0</v>
          </cell>
        </row>
        <row r="49">
          <cell r="A49" t="str">
            <v>OA</v>
          </cell>
          <cell r="B49">
            <v>0</v>
          </cell>
          <cell r="C49">
            <v>0</v>
          </cell>
          <cell r="D49">
            <v>0</v>
          </cell>
          <cell r="E49">
            <v>0</v>
          </cell>
          <cell r="F49" t="str">
            <v xml:space="preserve"> /////////</v>
          </cell>
          <cell r="G49">
            <v>0</v>
          </cell>
          <cell r="H49">
            <v>0</v>
          </cell>
          <cell r="I49">
            <v>0</v>
          </cell>
          <cell r="J49">
            <v>0</v>
          </cell>
          <cell r="K49">
            <v>0</v>
          </cell>
          <cell r="L49">
            <v>0</v>
          </cell>
          <cell r="M49">
            <v>0</v>
          </cell>
          <cell r="N49">
            <v>41</v>
          </cell>
          <cell r="O49" t="str">
            <v>Organ Acquisition</v>
          </cell>
          <cell r="P49" t="str">
            <v>OA</v>
          </cell>
          <cell r="Q49">
            <v>0</v>
          </cell>
          <cell r="R49">
            <v>0</v>
          </cell>
          <cell r="S49">
            <v>0</v>
          </cell>
          <cell r="T49">
            <v>0</v>
          </cell>
          <cell r="U49">
            <v>0</v>
          </cell>
          <cell r="V49">
            <v>0</v>
          </cell>
          <cell r="W49">
            <v>0</v>
          </cell>
          <cell r="X49">
            <v>0</v>
          </cell>
          <cell r="Y49">
            <v>0</v>
          </cell>
          <cell r="Z49">
            <v>0</v>
          </cell>
        </row>
        <row r="50">
          <cell r="A50" t="str">
            <v>LEU</v>
          </cell>
          <cell r="B50">
            <v>0</v>
          </cell>
          <cell r="C50">
            <v>0</v>
          </cell>
          <cell r="D50">
            <v>0</v>
          </cell>
          <cell r="E50">
            <v>0</v>
          </cell>
          <cell r="F50" t="str">
            <v xml:space="preserve"> /////////</v>
          </cell>
          <cell r="G50">
            <v>0</v>
          </cell>
          <cell r="H50">
            <v>0</v>
          </cell>
          <cell r="I50">
            <v>0</v>
          </cell>
          <cell r="J50">
            <v>0</v>
          </cell>
          <cell r="K50">
            <v>0</v>
          </cell>
          <cell r="L50">
            <v>0</v>
          </cell>
          <cell r="M50">
            <v>0</v>
          </cell>
          <cell r="N50">
            <v>42</v>
          </cell>
          <cell r="O50" t="str">
            <v>Leukopheresis</v>
          </cell>
          <cell r="P50" t="str">
            <v>LEU</v>
          </cell>
          <cell r="Q50">
            <v>0</v>
          </cell>
          <cell r="R50">
            <v>0</v>
          </cell>
          <cell r="S50">
            <v>0</v>
          </cell>
          <cell r="T50">
            <v>0</v>
          </cell>
          <cell r="U50">
            <v>0</v>
          </cell>
          <cell r="V50">
            <v>0</v>
          </cell>
          <cell r="W50">
            <v>0</v>
          </cell>
          <cell r="X50">
            <v>0</v>
          </cell>
          <cell r="Y50">
            <v>0</v>
          </cell>
          <cell r="Z50">
            <v>0</v>
          </cell>
        </row>
        <row r="51">
          <cell r="A51" t="str">
            <v>HYP</v>
          </cell>
          <cell r="B51">
            <v>0</v>
          </cell>
          <cell r="C51">
            <v>0</v>
          </cell>
          <cell r="D51">
            <v>0</v>
          </cell>
          <cell r="E51">
            <v>0</v>
          </cell>
          <cell r="F51" t="str">
            <v xml:space="preserve"> /////////</v>
          </cell>
          <cell r="G51">
            <v>0</v>
          </cell>
          <cell r="H51">
            <v>0</v>
          </cell>
          <cell r="I51">
            <v>0</v>
          </cell>
          <cell r="J51">
            <v>0</v>
          </cell>
          <cell r="K51">
            <v>0</v>
          </cell>
          <cell r="L51">
            <v>0</v>
          </cell>
          <cell r="M51">
            <v>0</v>
          </cell>
          <cell r="N51">
            <v>43</v>
          </cell>
          <cell r="O51" t="str">
            <v>Hyperbaric Chamber</v>
          </cell>
          <cell r="P51" t="str">
            <v>HYP</v>
          </cell>
          <cell r="Q51">
            <v>0</v>
          </cell>
          <cell r="R51">
            <v>0</v>
          </cell>
          <cell r="S51">
            <v>0</v>
          </cell>
          <cell r="T51">
            <v>0</v>
          </cell>
          <cell r="U51">
            <v>0</v>
          </cell>
          <cell r="V51">
            <v>0</v>
          </cell>
          <cell r="W51">
            <v>0</v>
          </cell>
          <cell r="X51">
            <v>0</v>
          </cell>
          <cell r="Y51">
            <v>0</v>
          </cell>
          <cell r="Z51">
            <v>0</v>
          </cell>
        </row>
        <row r="52">
          <cell r="A52" t="str">
            <v>FSE</v>
          </cell>
          <cell r="B52">
            <v>0</v>
          </cell>
          <cell r="C52">
            <v>0</v>
          </cell>
          <cell r="D52">
            <v>0</v>
          </cell>
          <cell r="E52">
            <v>0</v>
          </cell>
          <cell r="F52" t="str">
            <v xml:space="preserve"> /////////</v>
          </cell>
          <cell r="G52">
            <v>0</v>
          </cell>
          <cell r="H52">
            <v>0</v>
          </cell>
          <cell r="I52">
            <v>0</v>
          </cell>
          <cell r="J52">
            <v>0</v>
          </cell>
          <cell r="K52">
            <v>0</v>
          </cell>
          <cell r="L52">
            <v>0</v>
          </cell>
          <cell r="M52">
            <v>0</v>
          </cell>
          <cell r="N52">
            <v>44</v>
          </cell>
          <cell r="O52" t="str">
            <v>Free Standing Emergency</v>
          </cell>
          <cell r="P52" t="str">
            <v>FSE</v>
          </cell>
          <cell r="Q52">
            <v>0</v>
          </cell>
          <cell r="R52">
            <v>0</v>
          </cell>
          <cell r="S52">
            <v>0</v>
          </cell>
          <cell r="T52">
            <v>0</v>
          </cell>
          <cell r="U52">
            <v>0</v>
          </cell>
          <cell r="V52">
            <v>0</v>
          </cell>
          <cell r="W52">
            <v>0</v>
          </cell>
          <cell r="X52">
            <v>0</v>
          </cell>
          <cell r="Y52">
            <v>0</v>
          </cell>
          <cell r="Z52">
            <v>0</v>
          </cell>
        </row>
        <row r="53">
          <cell r="A53" t="str">
            <v>MRI</v>
          </cell>
          <cell r="B53">
            <v>28018</v>
          </cell>
          <cell r="C53">
            <v>804.04016999999999</v>
          </cell>
          <cell r="D53">
            <v>76.118059183590418</v>
          </cell>
          <cell r="E53">
            <v>256.34139181605684</v>
          </cell>
          <cell r="F53" t="str">
            <v xml:space="preserve"> /////////</v>
          </cell>
          <cell r="G53">
            <v>0</v>
          </cell>
          <cell r="H53">
            <v>0</v>
          </cell>
          <cell r="I53">
            <v>1136.4996209996473</v>
          </cell>
          <cell r="J53">
            <v>7.5</v>
          </cell>
          <cell r="K53">
            <v>0</v>
          </cell>
          <cell r="L53">
            <v>1143.9996209996473</v>
          </cell>
          <cell r="M53">
            <v>0</v>
          </cell>
          <cell r="N53">
            <v>45</v>
          </cell>
          <cell r="O53" t="str">
            <v>Magnetic Resonance Imaging</v>
          </cell>
          <cell r="P53" t="str">
            <v>MRI</v>
          </cell>
          <cell r="Q53">
            <v>0</v>
          </cell>
          <cell r="R53">
            <v>-45.026000000000003</v>
          </cell>
          <cell r="S53">
            <v>1098.9736209996472</v>
          </cell>
          <cell r="T53">
            <v>110.5</v>
          </cell>
          <cell r="U53">
            <v>1209.4736209996472</v>
          </cell>
          <cell r="V53">
            <v>0</v>
          </cell>
          <cell r="W53">
            <v>0</v>
          </cell>
          <cell r="X53">
            <v>0</v>
          </cell>
          <cell r="Y53">
            <v>1209.4736209996472</v>
          </cell>
          <cell r="Z53">
            <v>43.167735776987911</v>
          </cell>
        </row>
        <row r="54">
          <cell r="A54" t="str">
            <v>LIT</v>
          </cell>
          <cell r="B54">
            <v>21</v>
          </cell>
          <cell r="C54">
            <v>24</v>
          </cell>
          <cell r="D54">
            <v>2.2374855349260425</v>
          </cell>
          <cell r="E54">
            <v>10.124963146745504</v>
          </cell>
          <cell r="F54" t="str">
            <v xml:space="preserve"> /////////</v>
          </cell>
          <cell r="G54">
            <v>0</v>
          </cell>
          <cell r="H54">
            <v>0</v>
          </cell>
          <cell r="I54">
            <v>36.362448681671552</v>
          </cell>
          <cell r="J54">
            <v>0.2</v>
          </cell>
          <cell r="K54">
            <v>0</v>
          </cell>
          <cell r="L54">
            <v>36.562448681671555</v>
          </cell>
          <cell r="M54">
            <v>0</v>
          </cell>
          <cell r="N54">
            <v>46</v>
          </cell>
          <cell r="O54" t="str">
            <v>Lithotripsy</v>
          </cell>
          <cell r="P54" t="str">
            <v>LIT</v>
          </cell>
          <cell r="Q54">
            <v>0</v>
          </cell>
          <cell r="R54">
            <v>-1.4390000000000001</v>
          </cell>
          <cell r="S54">
            <v>35.123448681671555</v>
          </cell>
          <cell r="T54">
            <v>3.5</v>
          </cell>
          <cell r="U54">
            <v>38.623448681671555</v>
          </cell>
          <cell r="V54">
            <v>0</v>
          </cell>
          <cell r="W54">
            <v>0</v>
          </cell>
          <cell r="X54">
            <v>0</v>
          </cell>
          <cell r="Y54">
            <v>38.623448681671555</v>
          </cell>
          <cell r="Z54">
            <v>1839.2118419843598</v>
          </cell>
        </row>
        <row r="55">
          <cell r="A55" t="str">
            <v>RHB</v>
          </cell>
          <cell r="B55">
            <v>0</v>
          </cell>
          <cell r="C55">
            <v>0</v>
          </cell>
          <cell r="D55">
            <v>0</v>
          </cell>
          <cell r="E55">
            <v>0</v>
          </cell>
          <cell r="F55" t="str">
            <v xml:space="preserve"> /////////</v>
          </cell>
          <cell r="G55">
            <v>0</v>
          </cell>
          <cell r="H55">
            <v>0</v>
          </cell>
          <cell r="I55">
            <v>0</v>
          </cell>
          <cell r="J55">
            <v>0</v>
          </cell>
          <cell r="K55">
            <v>0</v>
          </cell>
          <cell r="L55">
            <v>0</v>
          </cell>
          <cell r="M55">
            <v>0</v>
          </cell>
          <cell r="N55">
            <v>47</v>
          </cell>
          <cell r="O55" t="str">
            <v>Rehabilitation</v>
          </cell>
          <cell r="P55" t="str">
            <v>RHB</v>
          </cell>
          <cell r="Q55">
            <v>0</v>
          </cell>
          <cell r="R55">
            <v>0</v>
          </cell>
          <cell r="S55">
            <v>0</v>
          </cell>
          <cell r="T55">
            <v>0</v>
          </cell>
          <cell r="U55">
            <v>0</v>
          </cell>
          <cell r="V55">
            <v>0</v>
          </cell>
          <cell r="W55">
            <v>0</v>
          </cell>
          <cell r="X55">
            <v>0</v>
          </cell>
          <cell r="Y55">
            <v>0</v>
          </cell>
          <cell r="Z55">
            <v>0</v>
          </cell>
        </row>
        <row r="56">
          <cell r="A56" t="str">
            <v>OBV</v>
          </cell>
          <cell r="B56">
            <v>45365</v>
          </cell>
          <cell r="C56">
            <v>1330.7675948963388</v>
          </cell>
          <cell r="D56">
            <v>382.08891531883728</v>
          </cell>
          <cell r="E56">
            <v>698.31216084028574</v>
          </cell>
          <cell r="F56" t="str">
            <v xml:space="preserve"> /////////</v>
          </cell>
          <cell r="G56">
            <v>0</v>
          </cell>
          <cell r="H56">
            <v>0</v>
          </cell>
          <cell r="I56">
            <v>2411.1686710554618</v>
          </cell>
          <cell r="J56">
            <v>268.3</v>
          </cell>
          <cell r="K56">
            <v>0.03</v>
          </cell>
          <cell r="L56">
            <v>2679.4986710554622</v>
          </cell>
          <cell r="M56">
            <v>0</v>
          </cell>
          <cell r="N56">
            <v>48</v>
          </cell>
          <cell r="O56" t="str">
            <v>Observation</v>
          </cell>
          <cell r="P56" t="str">
            <v>OBV</v>
          </cell>
          <cell r="Q56">
            <v>0</v>
          </cell>
          <cell r="R56">
            <v>-105.461</v>
          </cell>
          <cell r="S56">
            <v>2574.0376710554624</v>
          </cell>
          <cell r="T56">
            <v>258.89999999999998</v>
          </cell>
          <cell r="U56">
            <v>2832.9376710554625</v>
          </cell>
          <cell r="V56">
            <v>0</v>
          </cell>
          <cell r="W56">
            <v>0</v>
          </cell>
          <cell r="X56">
            <v>0</v>
          </cell>
          <cell r="Y56">
            <v>2832.9376710554625</v>
          </cell>
          <cell r="Z56">
            <v>62.447650634971069</v>
          </cell>
        </row>
        <row r="57">
          <cell r="A57" t="str">
            <v>AMR</v>
          </cell>
          <cell r="B57">
            <v>0</v>
          </cell>
          <cell r="C57">
            <v>161.36261906925449</v>
          </cell>
          <cell r="D57">
            <v>15.016567840301065</v>
          </cell>
          <cell r="E57">
            <v>5.9513827699848854</v>
          </cell>
          <cell r="F57" t="str">
            <v xml:space="preserve"> /////////</v>
          </cell>
          <cell r="G57" t="str">
            <v>////////////</v>
          </cell>
          <cell r="H57" t="str">
            <v>////////////</v>
          </cell>
          <cell r="I57">
            <v>182.33056967954045</v>
          </cell>
          <cell r="J57" t="str">
            <v>////////////</v>
          </cell>
          <cell r="K57" t="str">
            <v>////////////</v>
          </cell>
          <cell r="L57">
            <v>182.33056967954045</v>
          </cell>
          <cell r="M57">
            <v>0</v>
          </cell>
          <cell r="N57">
            <v>49</v>
          </cell>
          <cell r="O57" t="str">
            <v>Ambulance Services-Rebundled</v>
          </cell>
          <cell r="P57" t="str">
            <v>AMR</v>
          </cell>
          <cell r="Q57">
            <v>0</v>
          </cell>
          <cell r="R57">
            <v>-7.1760000000000002</v>
          </cell>
          <cell r="S57">
            <v>175.15456967954046</v>
          </cell>
          <cell r="T57">
            <v>17.600000000000001</v>
          </cell>
          <cell r="U57">
            <v>192.75456967954045</v>
          </cell>
          <cell r="V57">
            <v>0</v>
          </cell>
          <cell r="W57">
            <v>0</v>
          </cell>
          <cell r="X57">
            <v>0</v>
          </cell>
          <cell r="Y57">
            <v>192.75456967954045</v>
          </cell>
          <cell r="Z57">
            <v>0</v>
          </cell>
        </row>
        <row r="58">
          <cell r="A58" t="str">
            <v>TMT</v>
          </cell>
          <cell r="B58">
            <v>0</v>
          </cell>
          <cell r="C58">
            <v>0</v>
          </cell>
          <cell r="D58">
            <v>0</v>
          </cell>
          <cell r="E58">
            <v>0</v>
          </cell>
          <cell r="F58" t="str">
            <v xml:space="preserve"> /////////</v>
          </cell>
          <cell r="G58">
            <v>0</v>
          </cell>
          <cell r="H58">
            <v>0</v>
          </cell>
          <cell r="I58">
            <v>0</v>
          </cell>
          <cell r="J58">
            <v>0</v>
          </cell>
          <cell r="K58">
            <v>0</v>
          </cell>
          <cell r="L58">
            <v>0</v>
          </cell>
          <cell r="M58">
            <v>0</v>
          </cell>
          <cell r="N58">
            <v>50</v>
          </cell>
          <cell r="O58" t="str">
            <v>Transurethal Microwave Thermotherapy</v>
          </cell>
          <cell r="P58" t="str">
            <v>TMT</v>
          </cell>
          <cell r="Q58">
            <v>0</v>
          </cell>
          <cell r="R58">
            <v>0</v>
          </cell>
          <cell r="S58">
            <v>0</v>
          </cell>
          <cell r="T58">
            <v>0</v>
          </cell>
          <cell r="U58">
            <v>0</v>
          </cell>
          <cell r="V58">
            <v>0</v>
          </cell>
          <cell r="W58">
            <v>0</v>
          </cell>
          <cell r="X58">
            <v>0</v>
          </cell>
          <cell r="Y58">
            <v>0</v>
          </cell>
          <cell r="Z58">
            <v>0</v>
          </cell>
        </row>
        <row r="59">
          <cell r="A59" t="str">
            <v>OCL</v>
          </cell>
          <cell r="B59">
            <v>0</v>
          </cell>
          <cell r="C59">
            <v>0</v>
          </cell>
          <cell r="D59">
            <v>0</v>
          </cell>
          <cell r="E59">
            <v>0</v>
          </cell>
          <cell r="F59" t="str">
            <v xml:space="preserve"> /////////</v>
          </cell>
          <cell r="G59">
            <v>0</v>
          </cell>
          <cell r="H59">
            <v>0</v>
          </cell>
          <cell r="I59">
            <v>0</v>
          </cell>
          <cell r="J59">
            <v>0</v>
          </cell>
          <cell r="K59">
            <v>0</v>
          </cell>
          <cell r="L59">
            <v>0</v>
          </cell>
          <cell r="M59">
            <v>0</v>
          </cell>
          <cell r="N59">
            <v>51</v>
          </cell>
          <cell r="O59" t="str">
            <v>Oncology O/P Clinic</v>
          </cell>
          <cell r="P59" t="str">
            <v>OCL</v>
          </cell>
          <cell r="Q59">
            <v>0</v>
          </cell>
          <cell r="R59">
            <v>0</v>
          </cell>
          <cell r="S59">
            <v>0</v>
          </cell>
          <cell r="T59">
            <v>0</v>
          </cell>
          <cell r="U59">
            <v>0</v>
          </cell>
          <cell r="V59">
            <v>0</v>
          </cell>
          <cell r="W59">
            <v>0</v>
          </cell>
          <cell r="X59">
            <v>0</v>
          </cell>
          <cell r="Y59">
            <v>0</v>
          </cell>
          <cell r="Z59">
            <v>0</v>
          </cell>
        </row>
        <row r="60">
          <cell r="A60" t="str">
            <v>TNA</v>
          </cell>
          <cell r="B60">
            <v>0</v>
          </cell>
          <cell r="C60">
            <v>5.7203311336568143</v>
          </cell>
          <cell r="D60">
            <v>0.52991823088424495</v>
          </cell>
          <cell r="E60">
            <v>0.21089578100455236</v>
          </cell>
          <cell r="F60" t="str">
            <v xml:space="preserve"> /////////</v>
          </cell>
          <cell r="G60">
            <v>0</v>
          </cell>
          <cell r="H60">
            <v>0</v>
          </cell>
          <cell r="I60">
            <v>6.4611451455456113</v>
          </cell>
          <cell r="J60">
            <v>0.1</v>
          </cell>
          <cell r="K60">
            <v>0</v>
          </cell>
          <cell r="L60">
            <v>6.5611451455456109</v>
          </cell>
          <cell r="M60">
            <v>0</v>
          </cell>
          <cell r="N60">
            <v>52</v>
          </cell>
          <cell r="O60" t="str">
            <v>Transurethal Needle Ablation</v>
          </cell>
          <cell r="P60" t="str">
            <v>TNA</v>
          </cell>
          <cell r="Q60">
            <v>0</v>
          </cell>
          <cell r="R60">
            <v>-0.25800000000000001</v>
          </cell>
          <cell r="S60">
            <v>6.3031451455456109</v>
          </cell>
          <cell r="T60">
            <v>0.6</v>
          </cell>
          <cell r="U60">
            <v>6.9031451455456105</v>
          </cell>
          <cell r="V60">
            <v>0</v>
          </cell>
          <cell r="W60">
            <v>0</v>
          </cell>
          <cell r="X60">
            <v>0</v>
          </cell>
          <cell r="Y60">
            <v>6.9031451455456105</v>
          </cell>
          <cell r="Z60">
            <v>0</v>
          </cell>
        </row>
        <row r="61">
          <cell r="A61" t="str">
            <v>ADM</v>
          </cell>
          <cell r="B61">
            <v>15176</v>
          </cell>
          <cell r="C61" t="str">
            <v>////////////</v>
          </cell>
          <cell r="D61">
            <v>548.58057793559772</v>
          </cell>
          <cell r="E61">
            <v>670.77846475290551</v>
          </cell>
          <cell r="F61" t="str">
            <v xml:space="preserve"> /////////</v>
          </cell>
          <cell r="G61" t="str">
            <v>////////////</v>
          </cell>
          <cell r="H61" t="str">
            <v>////////////</v>
          </cell>
          <cell r="I61">
            <v>1219.3590426885032</v>
          </cell>
          <cell r="J61" t="str">
            <v>////////////</v>
          </cell>
          <cell r="K61" t="str">
            <v>////////////</v>
          </cell>
          <cell r="L61">
            <v>1219.3590426885032</v>
          </cell>
          <cell r="M61">
            <v>0</v>
          </cell>
          <cell r="N61">
            <v>53</v>
          </cell>
          <cell r="O61" t="str">
            <v>Admission Services</v>
          </cell>
          <cell r="P61" t="str">
            <v>ADM</v>
          </cell>
          <cell r="Q61">
            <v>0</v>
          </cell>
          <cell r="R61">
            <v>-47.991999999999997</v>
          </cell>
          <cell r="S61">
            <v>1171.3670426885033</v>
          </cell>
          <cell r="T61">
            <v>117.8</v>
          </cell>
          <cell r="U61">
            <v>1289.1670426885032</v>
          </cell>
          <cell r="V61">
            <v>0</v>
          </cell>
          <cell r="W61">
            <v>0</v>
          </cell>
          <cell r="X61">
            <v>0</v>
          </cell>
          <cell r="Y61">
            <v>1289.1670426885032</v>
          </cell>
          <cell r="Z61">
            <v>84.947749254645714</v>
          </cell>
        </row>
        <row r="62">
          <cell r="A62" t="str">
            <v>MSS</v>
          </cell>
          <cell r="B62">
            <v>24887.001029999999</v>
          </cell>
          <cell r="C62">
            <v>39859.699999999997</v>
          </cell>
          <cell r="D62">
            <v>2664.2860083889332</v>
          </cell>
          <cell r="E62">
            <v>876.7513168352923</v>
          </cell>
          <cell r="F62" t="str">
            <v xml:space="preserve"> /////////</v>
          </cell>
          <cell r="G62" t="str">
            <v>////////////</v>
          </cell>
          <cell r="H62" t="str">
            <v>////////////</v>
          </cell>
          <cell r="I62">
            <v>43400.737325224218</v>
          </cell>
          <cell r="J62">
            <v>24.9</v>
          </cell>
          <cell r="K62" t="str">
            <v>////////////</v>
          </cell>
          <cell r="L62">
            <v>43425.637325224219</v>
          </cell>
          <cell r="M62">
            <v>0</v>
          </cell>
          <cell r="N62">
            <v>54</v>
          </cell>
          <cell r="O62" t="str">
            <v>Med/Surg Supplies</v>
          </cell>
          <cell r="P62" t="str">
            <v>MSS</v>
          </cell>
          <cell r="Q62">
            <v>0</v>
          </cell>
          <cell r="R62">
            <v>-1709.1690000000001</v>
          </cell>
          <cell r="S62">
            <v>41716.468325224218</v>
          </cell>
          <cell r="T62">
            <v>4196.2</v>
          </cell>
          <cell r="U62">
            <v>45912.668325224215</v>
          </cell>
          <cell r="V62">
            <v>0</v>
          </cell>
          <cell r="W62">
            <v>0</v>
          </cell>
          <cell r="X62">
            <v>0</v>
          </cell>
          <cell r="Y62">
            <v>45912.668325224215</v>
          </cell>
          <cell r="Z62">
            <v>1844.8453580195885</v>
          </cell>
        </row>
        <row r="63">
          <cell r="A63" t="str">
            <v>CDS</v>
          </cell>
          <cell r="B63">
            <v>24887.001029999999</v>
          </cell>
          <cell r="C63">
            <v>19398.3</v>
          </cell>
          <cell r="D63">
            <v>5010.36520494045</v>
          </cell>
          <cell r="E63">
            <v>1924.1198952707871</v>
          </cell>
          <cell r="F63" t="str">
            <v xml:space="preserve"> /////////</v>
          </cell>
          <cell r="G63" t="str">
            <v>////////////</v>
          </cell>
          <cell r="H63" t="str">
            <v>////////////</v>
          </cell>
          <cell r="I63">
            <v>26332.785100211237</v>
          </cell>
          <cell r="J63">
            <v>46.8</v>
          </cell>
          <cell r="K63" t="str">
            <v>////////////</v>
          </cell>
          <cell r="L63">
            <v>26379.585100211236</v>
          </cell>
          <cell r="M63">
            <v>0</v>
          </cell>
          <cell r="N63">
            <v>55</v>
          </cell>
          <cell r="O63" t="str">
            <v>Drugs Sold</v>
          </cell>
          <cell r="P63" t="str">
            <v>CDS</v>
          </cell>
          <cell r="Q63">
            <v>0</v>
          </cell>
          <cell r="R63">
            <v>-1038.2619999999999</v>
          </cell>
          <cell r="S63">
            <v>25341.323100211237</v>
          </cell>
          <cell r="T63">
            <v>2549</v>
          </cell>
          <cell r="U63">
            <v>27890.323100211237</v>
          </cell>
          <cell r="V63">
            <v>0</v>
          </cell>
          <cell r="W63">
            <v>0</v>
          </cell>
          <cell r="X63">
            <v>0</v>
          </cell>
          <cell r="Y63">
            <v>27890.323100211237</v>
          </cell>
          <cell r="Z63">
            <v>1120.678343951161</v>
          </cell>
        </row>
        <row r="64">
          <cell r="A64">
            <v>0</v>
          </cell>
          <cell r="B64">
            <v>0</v>
          </cell>
          <cell r="C64">
            <v>0</v>
          </cell>
          <cell r="D64">
            <v>0</v>
          </cell>
          <cell r="E64">
            <v>0</v>
          </cell>
          <cell r="F64" t="str">
            <v xml:space="preserve"> /////////</v>
          </cell>
          <cell r="G64">
            <v>0</v>
          </cell>
          <cell r="H64">
            <v>0</v>
          </cell>
          <cell r="I64">
            <v>0</v>
          </cell>
          <cell r="J64">
            <v>0</v>
          </cell>
          <cell r="K64">
            <v>0</v>
          </cell>
          <cell r="L64">
            <v>0</v>
          </cell>
          <cell r="M64">
            <v>0</v>
          </cell>
          <cell r="N64">
            <v>56</v>
          </cell>
          <cell r="O64">
            <v>0</v>
          </cell>
          <cell r="P64">
            <v>0</v>
          </cell>
          <cell r="Q64">
            <v>0</v>
          </cell>
          <cell r="R64">
            <v>0</v>
          </cell>
          <cell r="S64">
            <v>0</v>
          </cell>
          <cell r="T64">
            <v>0</v>
          </cell>
          <cell r="U64">
            <v>0</v>
          </cell>
          <cell r="V64">
            <v>0</v>
          </cell>
          <cell r="W64">
            <v>0</v>
          </cell>
          <cell r="X64">
            <v>0</v>
          </cell>
          <cell r="Y64">
            <v>0</v>
          </cell>
          <cell r="Z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0</v>
          </cell>
          <cell r="B66">
            <v>21375527.002060004</v>
          </cell>
          <cell r="C66">
            <v>182282.29254629445</v>
          </cell>
          <cell r="D66">
            <v>31793.825480023865</v>
          </cell>
          <cell r="E66">
            <v>45165.780098428666</v>
          </cell>
          <cell r="F66">
            <v>0</v>
          </cell>
          <cell r="G66">
            <v>864.17752951154887</v>
          </cell>
          <cell r="H66">
            <v>0</v>
          </cell>
          <cell r="I66">
            <v>260106.07565425851</v>
          </cell>
          <cell r="J66">
            <v>20386.5</v>
          </cell>
          <cell r="K66">
            <v>3496.9768820000004</v>
          </cell>
          <cell r="L66">
            <v>283989.55253625853</v>
          </cell>
          <cell r="M66">
            <v>0</v>
          </cell>
          <cell r="N66" t="str">
            <v>B</v>
          </cell>
          <cell r="O66" t="str">
            <v>TOTAL</v>
          </cell>
          <cell r="P66">
            <v>0</v>
          </cell>
          <cell r="Q66">
            <v>0</v>
          </cell>
          <cell r="R66">
            <v>-11177.409999999996</v>
          </cell>
          <cell r="S66">
            <v>272812.14253625856</v>
          </cell>
          <cell r="T66">
            <v>27441.200000000001</v>
          </cell>
          <cell r="U66">
            <v>300253.34253625845</v>
          </cell>
          <cell r="V66">
            <v>0</v>
          </cell>
          <cell r="W66">
            <v>0</v>
          </cell>
          <cell r="X66">
            <v>0</v>
          </cell>
          <cell r="Y66">
            <v>300253.34253625845</v>
          </cell>
          <cell r="Z66" t="str">
            <v>//////////////</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sheetData>
      <sheetData sheetId="105" refreshError="1"/>
      <sheetData sheetId="106" refreshError="1"/>
      <sheetData sheetId="107" refreshError="1"/>
      <sheetData sheetId="108">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109" refreshError="1"/>
      <sheetData sheetId="110" refreshError="1"/>
      <sheetData sheetId="111" refreshError="1"/>
      <sheetData sheetId="112" refreshError="1"/>
      <sheetData sheetId="1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Longer Needed"/>
      <sheetName val="Reporting Schedule"/>
      <sheetName val="Desk Audit Summary WIP"/>
      <sheetName val="Appendix B"/>
      <sheetName val="User Note"/>
      <sheetName val="Schedule List And Description"/>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Rate Order"/>
      <sheetName val="Optional - Unit Conversion Asst"/>
      <sheetName val="URS Input"/>
      <sheetName val="H2 Input"/>
      <sheetName val="Equip Fac Allow_Hist Lease Pur"/>
      <sheetName val="G_GR Input"/>
      <sheetName val="OFC Input"/>
      <sheetName val="SB Input"/>
      <sheetName val="TRE Input"/>
      <sheetName val="RAT Sched"/>
      <sheetName val="Trauma Standby"/>
      <sheetName val="Trauma Dept"/>
      <sheetName val="Conversion Factor"/>
      <sheetName val="Financial Data"/>
      <sheetName val="XX"/>
      <sheetName val="Rct (DON'T HIDE)"/>
      <sheetName val="Cvr (DON'T HIDE)"/>
      <sheetName val="Sig (DON'T HIDE)"/>
      <sheetName val="Vs Against Monthly"/>
      <sheetName val="V1-3"/>
      <sheetName val="V5"/>
      <sheetName val="OADP"/>
      <sheetName val="UA"/>
      <sheetName val="P1"/>
      <sheetName val="P2"/>
      <sheetName val="P3"/>
      <sheetName val="P4"/>
      <sheetName val="C"/>
      <sheetName val="D"/>
      <sheetName val="E"/>
      <sheetName val="F"/>
      <sheetName val="RC"/>
      <sheetName val="RE"/>
      <sheetName val="J"/>
      <sheetName val="H2"/>
      <sheetName val="H3"/>
      <sheetName val="G"/>
      <sheetName val="PDA"/>
      <sheetName val="M"/>
      <sheetName val="OES"/>
      <sheetName val="UR"/>
      <sheetName val="URS"/>
      <sheetName val="ACS"/>
      <sheetName val="SB"/>
      <sheetName val="SBC"/>
      <sheetName val="MTC"/>
      <sheetName val="TRE"/>
      <sheetName val="Supp - Other Rev"/>
      <sheetName val="Supp - Non-Op Rev &amp; Exp"/>
      <sheetName val="Supp - GRR"/>
      <sheetName val="Supp - Recon of Dep. and Lease."/>
      <sheetName val="Supp - UCC"/>
      <sheetName val="Supp - PDA"/>
      <sheetName val="Supp RE-R"/>
      <sheetName val="UR6-A"/>
      <sheetName val="OP Services Survey - Hosp Owned"/>
      <sheetName val="OP Services Survey - NonHosp Ow"/>
      <sheetName val="DCFA"/>
      <sheetName val="Exh_1"/>
      <sheetName val="Exh_2"/>
      <sheetName val="Exh_3"/>
      <sheetName val="Exh_4"/>
      <sheetName val="Exh_5"/>
      <sheetName val="Exh_6"/>
      <sheetName val="Exh_7"/>
      <sheetName val="Exh_8"/>
      <sheetName val="Exh_9"/>
      <sheetName val="Exh_10"/>
      <sheetName val="Exh_11"/>
      <sheetName val="Exh_12"/>
      <sheetName val="GME_Exh_1"/>
      <sheetName val="GME_Exh_2"/>
      <sheetName val="GME_Exh_3"/>
      <sheetName val="Exhibits Formatting"/>
      <sheetName val="RR (a)"/>
      <sheetName val="RR (b)"/>
      <sheetName val="PY_M"/>
      <sheetName val="EC"/>
      <sheetName val="ACS Check"/>
      <sheetName val="Expenses Check"/>
      <sheetName val="cdefhpv"/>
      <sheetName val="rev5pda"/>
      <sheetName val="Print"/>
      <sheetName val="Approved Rates By Center FY 20"/>
      <sheetName val="FY 2019 - RE"/>
      <sheetName val="FY 2019 - UA"/>
      <sheetName val="Conversion Rates - All Hosp"/>
      <sheetName val="Experience Data"/>
    </sheetNames>
    <sheetDataSet>
      <sheetData sheetId="0"/>
      <sheetData sheetId="1"/>
      <sheetData sheetId="2"/>
      <sheetData sheetId="3"/>
      <sheetData sheetId="4"/>
      <sheetData sheetId="5"/>
      <sheetData sheetId="6">
        <row r="6">
          <cell r="B6">
            <v>210009</v>
          </cell>
        </row>
      </sheetData>
      <sheetData sheetId="7">
        <row r="6">
          <cell r="A6" t="str">
            <v>HSCRC Sched #</v>
          </cell>
        </row>
      </sheetData>
      <sheetData sheetId="8">
        <row r="5">
          <cell r="B5" t="str">
            <v>UNITS</v>
          </cell>
        </row>
      </sheetData>
      <sheetData sheetId="9">
        <row r="5">
          <cell r="AD5" t="str">
            <v>HSCRC TRIAL BALANCE</v>
          </cell>
        </row>
      </sheetData>
      <sheetData sheetId="10">
        <row r="15">
          <cell r="B15" t="str">
            <v>DTY</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3">
          <cell r="C13" t="str">
            <v>MSG</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
          <cell r="P1">
            <v>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13">
          <cell r="I13" t="str">
            <v>MSG</v>
          </cell>
        </row>
      </sheetData>
      <sheetData sheetId="63"/>
      <sheetData sheetId="64">
        <row r="769">
          <cell r="B769">
            <v>210009</v>
          </cell>
        </row>
        <row r="805">
          <cell r="B805">
            <v>210009</v>
          </cell>
        </row>
        <row r="841">
          <cell r="B841">
            <v>210009</v>
          </cell>
        </row>
        <row r="877">
          <cell r="B877">
            <v>210009</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ow r="10">
          <cell r="A10" t="str">
            <v>C01</v>
          </cell>
        </row>
      </sheetData>
      <sheetData sheetId="92"/>
      <sheetData sheetId="93"/>
      <sheetData sheetId="94"/>
      <sheetData sheetId="95"/>
      <sheetData sheetId="96"/>
      <sheetData sheetId="97"/>
      <sheetData sheetId="98"/>
      <sheetData sheetId="99"/>
      <sheetData sheetId="100">
        <row r="4">
          <cell r="B4" t="str">
            <v>UNITS</v>
          </cell>
        </row>
      </sheetData>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2"/>
      <sheetName val="page3"/>
      <sheetName val="page4"/>
      <sheetName val="page5"/>
      <sheetName val="page6"/>
      <sheetName val="page7"/>
      <sheetName val="page8"/>
      <sheetName val="page11"/>
      <sheetName val="page12"/>
      <sheetName val="page14"/>
      <sheetName val="page19a"/>
      <sheetName val="page19b"/>
      <sheetName val="page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_H4 Inpu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Hospital Report"/>
      <sheetName val="Hospital Budget"/>
      <sheetName val="Total Budget"/>
      <sheetName val="Definitions"/>
    </sheetNames>
    <sheetDataSet>
      <sheetData sheetId="0">
        <row r="6">
          <cell r="D6" t="str">
            <v>Johns Hopkins Hospital</v>
          </cell>
        </row>
      </sheetData>
      <sheetData sheetId="1" refreshError="1"/>
      <sheetData sheetId="2">
        <row r="13">
          <cell r="I13">
            <v>23</v>
          </cell>
        </row>
      </sheetData>
      <sheetData sheetId="3">
        <row r="18">
          <cell r="N18">
            <v>35</v>
          </cell>
        </row>
      </sheetData>
      <sheetData sheetId="4">
        <row r="2">
          <cell r="A2" t="str">
            <v>Johns Hopkins Bayview Medical Center</v>
          </cell>
        </row>
        <row r="3">
          <cell r="A3" t="str">
            <v>Johns Hopkins Hospital</v>
          </cell>
        </row>
        <row r="4">
          <cell r="A4" t="str">
            <v>Lifebridge Sinai Hospital of Baltimore</v>
          </cell>
        </row>
        <row r="5">
          <cell r="A5" t="str">
            <v>MedStar Franklin Square</v>
          </cell>
        </row>
        <row r="6">
          <cell r="A6" t="str">
            <v>MedStar Good Samaritan</v>
          </cell>
        </row>
        <row r="7">
          <cell r="A7" t="str">
            <v>MedStar Harbor Hospital</v>
          </cell>
        </row>
        <row r="8">
          <cell r="A8" t="str">
            <v>MedStar Union Memorial</v>
          </cell>
        </row>
        <row r="9">
          <cell r="A9" t="str">
            <v>UMMC</v>
          </cell>
        </row>
        <row r="10">
          <cell r="A10" t="str">
            <v>UMMC Midtown Campus</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dget Sheet"/>
      <sheetName val="Drop down menu "/>
      <sheetName val="Mid Year Report"/>
      <sheetName val="Year End Report"/>
    </sheetNames>
    <sheetDataSet>
      <sheetData sheetId="0"/>
      <sheetData sheetId="1"/>
      <sheetData sheetId="2">
        <row r="2">
          <cell r="A2" t="str">
            <v>1_Choose Hospital Name From Drop Down Menu</v>
          </cell>
        </row>
        <row r="3">
          <cell r="A3" t="str">
            <v>Adventist Rehab</v>
          </cell>
        </row>
        <row r="4">
          <cell r="A4" t="str">
            <v>Anne Arundel</v>
          </cell>
        </row>
        <row r="5">
          <cell r="A5" t="str">
            <v>Atlantic General</v>
          </cell>
        </row>
        <row r="6">
          <cell r="A6" t="str">
            <v xml:space="preserve">UM Baltimore Washington </v>
          </cell>
        </row>
        <row r="7">
          <cell r="A7" t="str">
            <v>Bon Secours</v>
          </cell>
        </row>
        <row r="8">
          <cell r="A8" t="str">
            <v>Calvert Memorial</v>
          </cell>
        </row>
        <row r="9">
          <cell r="A9" t="str">
            <v>Carroll Hospital Center</v>
          </cell>
        </row>
        <row r="10">
          <cell r="A10" t="str">
            <v>UM Shore Medical Center at Chestertown</v>
          </cell>
        </row>
        <row r="11">
          <cell r="A11" t="str">
            <v>UM Charles Regional Medical Center</v>
          </cell>
        </row>
        <row r="12">
          <cell r="A12" t="str">
            <v>Doctors</v>
          </cell>
        </row>
        <row r="13">
          <cell r="A13" t="str">
            <v>UM Shore Medical Center at Dorchester</v>
          </cell>
        </row>
        <row r="14">
          <cell r="A14" t="str">
            <v>Fort Washington</v>
          </cell>
        </row>
        <row r="15">
          <cell r="A15" t="str">
            <v>MedStar Franklin Square</v>
          </cell>
        </row>
        <row r="16">
          <cell r="A16" t="str">
            <v>Frederick Memorial</v>
          </cell>
        </row>
        <row r="17">
          <cell r="A17" t="str">
            <v>Garrett County</v>
          </cell>
        </row>
        <row r="18">
          <cell r="A18" t="str">
            <v>MedStar Good Samaritan</v>
          </cell>
        </row>
        <row r="19">
          <cell r="A19" t="str">
            <v>Greater Baltimore Medical Cneter</v>
          </cell>
        </row>
        <row r="20">
          <cell r="A20" t="str">
            <v>MedStar Harbor Hospital Center</v>
          </cell>
        </row>
        <row r="21">
          <cell r="A21" t="str">
            <v>Harford Memorial</v>
          </cell>
        </row>
        <row r="22">
          <cell r="A22" t="str">
            <v>Holy Cross</v>
          </cell>
        </row>
        <row r="23">
          <cell r="A23" t="str">
            <v>Holy Cross Germantown</v>
          </cell>
        </row>
        <row r="24">
          <cell r="A24" t="str">
            <v>Howard County</v>
          </cell>
        </row>
        <row r="25">
          <cell r="A25" t="str">
            <v>Johns Hopkins Bayview</v>
          </cell>
        </row>
        <row r="26">
          <cell r="A26" t="str">
            <v>Johns Hopkins Hospital</v>
          </cell>
        </row>
        <row r="27">
          <cell r="A27" t="str">
            <v>UM Rehabilitation &amp; Orthopaedic Insitute</v>
          </cell>
        </row>
        <row r="28">
          <cell r="A28" t="str">
            <v>Laurel Regional</v>
          </cell>
        </row>
        <row r="29">
          <cell r="A29" t="str">
            <v>Levindale</v>
          </cell>
        </row>
        <row r="30">
          <cell r="A30" t="str">
            <v>UM Medical Center Midtown Campus</v>
          </cell>
        </row>
        <row r="31">
          <cell r="A31" t="str">
            <v>McCready</v>
          </cell>
        </row>
        <row r="32">
          <cell r="A32" t="str">
            <v>UM Shore Medical Center at Easton</v>
          </cell>
        </row>
        <row r="33">
          <cell r="A33" t="str">
            <v>Mercy</v>
          </cell>
        </row>
        <row r="34">
          <cell r="A34" t="str">
            <v>Meritus Medical Center</v>
          </cell>
        </row>
        <row r="35">
          <cell r="A35" t="str">
            <v>MedStar Montgomery General</v>
          </cell>
        </row>
        <row r="36">
          <cell r="A36" t="str">
            <v>Mt. Washington</v>
          </cell>
        </row>
        <row r="37">
          <cell r="A37" t="str">
            <v>Northwest Hospital</v>
          </cell>
        </row>
        <row r="38">
          <cell r="A38" t="str">
            <v>Peninsula Regional</v>
          </cell>
        </row>
        <row r="39">
          <cell r="A39" t="str">
            <v>Prince George's</v>
          </cell>
        </row>
        <row r="40">
          <cell r="A40" t="str">
            <v>Saint Agnes</v>
          </cell>
        </row>
        <row r="41">
          <cell r="A41" t="str">
            <v>UMM Saint Joseph's</v>
          </cell>
        </row>
        <row r="42">
          <cell r="A42" t="str">
            <v>MedStar Saint Mary's</v>
          </cell>
        </row>
        <row r="43">
          <cell r="A43" t="str">
            <v xml:space="preserve">Shady Grove </v>
          </cell>
        </row>
        <row r="44">
          <cell r="A44" t="str">
            <v>Sheppard Pratt</v>
          </cell>
        </row>
        <row r="45">
          <cell r="A45" t="str">
            <v>Sinai</v>
          </cell>
        </row>
        <row r="46">
          <cell r="A46" t="str">
            <v>MedStar Southern MD Hospital Center</v>
          </cell>
        </row>
        <row r="47">
          <cell r="A47" t="str">
            <v>Suburban</v>
          </cell>
        </row>
        <row r="48">
          <cell r="A48" t="str">
            <v>MedStar Union Memorial</v>
          </cell>
        </row>
        <row r="49">
          <cell r="A49" t="str">
            <v>Union of Cecil</v>
          </cell>
        </row>
        <row r="50">
          <cell r="A50" t="str">
            <v>University of Maryland</v>
          </cell>
        </row>
        <row r="51">
          <cell r="A51" t="str">
            <v>Universtiy of MD - MEIMS</v>
          </cell>
        </row>
        <row r="52">
          <cell r="A52" t="str">
            <v>Upper Chesapeake Medical Center</v>
          </cell>
        </row>
        <row r="53">
          <cell r="A53" t="str">
            <v>Washington Adventist</v>
          </cell>
        </row>
        <row r="54">
          <cell r="A54" t="str">
            <v>Western Maryland</v>
          </cell>
        </row>
        <row r="55">
          <cell r="A55" t="str">
            <v>Bay Area Transformation Partnership</v>
          </cell>
        </row>
        <row r="56">
          <cell r="A56" t="str">
            <v>Community Health Partnership</v>
          </cell>
        </row>
        <row r="57">
          <cell r="A57" t="str">
            <v>Howard County Regional Partnership</v>
          </cell>
        </row>
        <row r="58">
          <cell r="A58" t="str">
            <v>Nexus Montgomery</v>
          </cell>
        </row>
        <row r="59">
          <cell r="A59" t="str">
            <v>Total Eldercare Collaborative</v>
          </cell>
        </row>
        <row r="60">
          <cell r="A60" t="str">
            <v>Trivergent Health Alliance</v>
          </cell>
        </row>
        <row r="61">
          <cell r="A61" t="str">
            <v>UMUCH &amp; UHCC</v>
          </cell>
        </row>
        <row r="62">
          <cell r="A62"/>
        </row>
        <row r="63">
          <cell r="A63"/>
        </row>
      </sheetData>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UMH"/>
      <sheetName val="CC"/>
      <sheetName val="STC"/>
      <sheetName val="CORP"/>
    </sheetNames>
    <sheetDataSet>
      <sheetData sheetId="0" refreshError="1"/>
      <sheetData sheetId="1">
        <row r="976">
          <cell r="A976" t="str">
            <v>0167532</v>
          </cell>
          <cell r="B976" t="str">
            <v xml:space="preserve">  Transitional Rehab Center</v>
          </cell>
          <cell r="C976">
            <v>123</v>
          </cell>
          <cell r="E976" t="str">
            <v>D</v>
          </cell>
          <cell r="F976" t="str">
            <v xml:space="preserve"> </v>
          </cell>
          <cell r="G976" t="str">
            <v xml:space="preserve"> </v>
          </cell>
          <cell r="H976" t="str">
            <v>1INAC</v>
          </cell>
          <cell r="I976" t="str">
            <v>Zhang, Lingwei</v>
          </cell>
          <cell r="J976" t="str">
            <v>Walt Augustin</v>
          </cell>
          <cell r="L976">
            <v>0</v>
          </cell>
          <cell r="M976">
            <v>0</v>
          </cell>
          <cell r="N976">
            <v>0</v>
          </cell>
          <cell r="O976">
            <v>0</v>
          </cell>
          <cell r="P976">
            <v>0</v>
          </cell>
          <cell r="Q976">
            <v>0</v>
          </cell>
          <cell r="R976" t="str">
            <v>Augustin, W</v>
          </cell>
          <cell r="S976">
            <v>0</v>
          </cell>
          <cell r="T976" t="str">
            <v>Franey, Hank</v>
          </cell>
          <cell r="U976" t="str">
            <v>Schimpff, Stephen</v>
          </cell>
          <cell r="V976" t="str">
            <v>Ashworth, John</v>
          </cell>
          <cell r="W976" t="str">
            <v>Inactive</v>
          </cell>
        </row>
        <row r="977">
          <cell r="A977" t="str">
            <v>0168212</v>
          </cell>
          <cell r="B977" t="str">
            <v xml:space="preserve">  Joslin at Shipleys</v>
          </cell>
          <cell r="C977">
            <v>128</v>
          </cell>
          <cell r="E977" t="str">
            <v>D</v>
          </cell>
          <cell r="F977" t="str">
            <v xml:space="preserve"> </v>
          </cell>
          <cell r="G977" t="str">
            <v xml:space="preserve"> </v>
          </cell>
          <cell r="H977" t="str">
            <v>1INAC</v>
          </cell>
          <cell r="I977" t="str">
            <v>Zhang, Lingwei</v>
          </cell>
          <cell r="J977" t="str">
            <v>Walt Augustin</v>
          </cell>
          <cell r="L977">
            <v>0</v>
          </cell>
          <cell r="M977">
            <v>0</v>
          </cell>
          <cell r="N977">
            <v>0</v>
          </cell>
          <cell r="O977">
            <v>0</v>
          </cell>
          <cell r="P977">
            <v>0</v>
          </cell>
          <cell r="Q977">
            <v>0</v>
          </cell>
          <cell r="R977" t="str">
            <v>Augustin, W</v>
          </cell>
          <cell r="S977">
            <v>0</v>
          </cell>
          <cell r="T977" t="str">
            <v>Franey, Hank</v>
          </cell>
          <cell r="U977" t="str">
            <v>Schimpff, Stephen</v>
          </cell>
          <cell r="V977" t="str">
            <v>Ashworth, John</v>
          </cell>
          <cell r="W977" t="str">
            <v>Inactive</v>
          </cell>
        </row>
        <row r="978">
          <cell r="A978" t="str">
            <v>0176027</v>
          </cell>
          <cell r="B978" t="str">
            <v xml:space="preserve">  SRGN Acute 10 South</v>
          </cell>
          <cell r="C978">
            <v>146</v>
          </cell>
          <cell r="E978" t="str">
            <v>D</v>
          </cell>
          <cell r="F978" t="str">
            <v xml:space="preserve"> </v>
          </cell>
          <cell r="G978" t="str">
            <v xml:space="preserve"> </v>
          </cell>
          <cell r="H978" t="str">
            <v>1INAC</v>
          </cell>
          <cell r="I978" t="str">
            <v>Zhang, Lingwei</v>
          </cell>
          <cell r="J978" t="str">
            <v>Walt Augustin</v>
          </cell>
          <cell r="L978">
            <v>0</v>
          </cell>
          <cell r="M978">
            <v>0</v>
          </cell>
          <cell r="N978">
            <v>0</v>
          </cell>
          <cell r="O978">
            <v>0</v>
          </cell>
          <cell r="P978">
            <v>0</v>
          </cell>
          <cell r="Q978">
            <v>0</v>
          </cell>
          <cell r="R978" t="str">
            <v>Augustin, W</v>
          </cell>
          <cell r="S978">
            <v>0</v>
          </cell>
          <cell r="T978" t="str">
            <v>Franey, Hank</v>
          </cell>
          <cell r="U978" t="str">
            <v>Schimpff, Stephen</v>
          </cell>
          <cell r="V978" t="str">
            <v>Ashworth, John</v>
          </cell>
          <cell r="W978" t="str">
            <v>Inactive</v>
          </cell>
        </row>
        <row r="979">
          <cell r="A979" t="str">
            <v>0176053</v>
          </cell>
          <cell r="B979" t="str">
            <v xml:space="preserve">  SRGN SICU/SD GUD 4W</v>
          </cell>
          <cell r="C979">
            <v>147</v>
          </cell>
          <cell r="E979" t="str">
            <v>D</v>
          </cell>
          <cell r="F979" t="str">
            <v xml:space="preserve"> </v>
          </cell>
          <cell r="G979" t="str">
            <v xml:space="preserve"> </v>
          </cell>
          <cell r="H979" t="str">
            <v>1INAC</v>
          </cell>
          <cell r="I979" t="str">
            <v>Zhang, Lingwei</v>
          </cell>
          <cell r="J979" t="str">
            <v>Walt Augustin</v>
          </cell>
          <cell r="L979">
            <v>0</v>
          </cell>
          <cell r="M979">
            <v>0</v>
          </cell>
          <cell r="N979">
            <v>0</v>
          </cell>
          <cell r="O979">
            <v>0</v>
          </cell>
          <cell r="P979">
            <v>0</v>
          </cell>
          <cell r="Q979">
            <v>0</v>
          </cell>
          <cell r="R979" t="str">
            <v>Augustin, W</v>
          </cell>
          <cell r="S979">
            <v>0</v>
          </cell>
          <cell r="T979" t="str">
            <v>Franey, Hank</v>
          </cell>
          <cell r="U979" t="str">
            <v>Schimpff, Stephen</v>
          </cell>
          <cell r="V979" t="str">
            <v>Ashworth, John</v>
          </cell>
          <cell r="W979" t="str">
            <v>Inactive</v>
          </cell>
        </row>
        <row r="980">
          <cell r="A980" t="str">
            <v>0176105</v>
          </cell>
          <cell r="B980" t="str">
            <v xml:space="preserve">  Peds GI Clinic</v>
          </cell>
          <cell r="C980">
            <v>149</v>
          </cell>
          <cell r="E980" t="str">
            <v>D</v>
          </cell>
          <cell r="F980" t="str">
            <v xml:space="preserve"> </v>
          </cell>
          <cell r="G980" t="str">
            <v xml:space="preserve"> </v>
          </cell>
          <cell r="H980" t="str">
            <v>1INAC</v>
          </cell>
          <cell r="I980" t="str">
            <v>Zhang, Lingwei</v>
          </cell>
          <cell r="J980" t="str">
            <v>Walt Augustin</v>
          </cell>
          <cell r="L980">
            <v>0</v>
          </cell>
          <cell r="M980">
            <v>0</v>
          </cell>
          <cell r="N980">
            <v>0</v>
          </cell>
          <cell r="O980">
            <v>0</v>
          </cell>
          <cell r="P980" t="str">
            <v>Hernandez, Alexis</v>
          </cell>
          <cell r="Q980">
            <v>0</v>
          </cell>
          <cell r="R980" t="str">
            <v>Augustin, W</v>
          </cell>
          <cell r="S980">
            <v>0</v>
          </cell>
          <cell r="T980" t="str">
            <v>Franey, Hank</v>
          </cell>
          <cell r="U980" t="str">
            <v>Schimpff, Stephen</v>
          </cell>
          <cell r="V980" t="str">
            <v>Ashworth, John</v>
          </cell>
          <cell r="W980" t="str">
            <v>Inactive</v>
          </cell>
        </row>
        <row r="981">
          <cell r="A981" t="str">
            <v>0176270</v>
          </cell>
          <cell r="B981" t="str">
            <v xml:space="preserve">  SRGN Step Down</v>
          </cell>
          <cell r="C981">
            <v>169</v>
          </cell>
          <cell r="E981" t="str">
            <v>D</v>
          </cell>
          <cell r="F981" t="str">
            <v xml:space="preserve"> </v>
          </cell>
          <cell r="G981" t="str">
            <v xml:space="preserve"> </v>
          </cell>
          <cell r="H981" t="str">
            <v>1INAC</v>
          </cell>
          <cell r="I981" t="str">
            <v>Zhang, Lingwei</v>
          </cell>
          <cell r="J981" t="str">
            <v>Walt Augustin</v>
          </cell>
          <cell r="L981">
            <v>0</v>
          </cell>
          <cell r="M981">
            <v>0</v>
          </cell>
          <cell r="N981">
            <v>0</v>
          </cell>
          <cell r="O981">
            <v>0</v>
          </cell>
          <cell r="P981">
            <v>0</v>
          </cell>
          <cell r="Q981">
            <v>0</v>
          </cell>
          <cell r="R981" t="str">
            <v>Augustin, W</v>
          </cell>
          <cell r="S981">
            <v>0</v>
          </cell>
          <cell r="T981" t="str">
            <v>Franey, Hank</v>
          </cell>
          <cell r="U981" t="str">
            <v>Schimpff, Stephen</v>
          </cell>
          <cell r="V981" t="str">
            <v>Ashworth, John</v>
          </cell>
          <cell r="W981" t="str">
            <v>Inactive</v>
          </cell>
        </row>
        <row r="982">
          <cell r="A982" t="str">
            <v>0176357</v>
          </cell>
          <cell r="B982" t="str">
            <v xml:space="preserve">  PEDN PICU Step Down</v>
          </cell>
          <cell r="C982">
            <v>171</v>
          </cell>
          <cell r="E982" t="str">
            <v>D</v>
          </cell>
          <cell r="F982" t="str">
            <v xml:space="preserve"> </v>
          </cell>
          <cell r="G982" t="str">
            <v xml:space="preserve"> </v>
          </cell>
          <cell r="H982" t="str">
            <v>1INAC</v>
          </cell>
          <cell r="I982" t="str">
            <v>Zhang, Lingwei</v>
          </cell>
          <cell r="J982" t="str">
            <v>Walt Augustin</v>
          </cell>
          <cell r="L982">
            <v>0</v>
          </cell>
          <cell r="M982">
            <v>0</v>
          </cell>
          <cell r="N982">
            <v>0</v>
          </cell>
          <cell r="O982">
            <v>0</v>
          </cell>
          <cell r="P982">
            <v>0</v>
          </cell>
          <cell r="Q982">
            <v>0</v>
          </cell>
          <cell r="R982" t="str">
            <v>Augustin, W</v>
          </cell>
          <cell r="S982">
            <v>0</v>
          </cell>
          <cell r="T982" t="str">
            <v>Franey, Hank</v>
          </cell>
          <cell r="U982" t="str">
            <v>Schimpff, Stephen</v>
          </cell>
          <cell r="V982" t="str">
            <v>Ashworth, John</v>
          </cell>
          <cell r="W982" t="str">
            <v>Inactive</v>
          </cell>
        </row>
        <row r="983">
          <cell r="A983" t="str">
            <v>0176513</v>
          </cell>
          <cell r="B983" t="str">
            <v xml:space="preserve">  PEDN Transport</v>
          </cell>
          <cell r="C983">
            <v>173</v>
          </cell>
          <cell r="E983" t="str">
            <v>D</v>
          </cell>
          <cell r="F983" t="str">
            <v xml:space="preserve"> </v>
          </cell>
          <cell r="G983" t="str">
            <v xml:space="preserve"> </v>
          </cell>
          <cell r="H983" t="str">
            <v>1INAC</v>
          </cell>
          <cell r="I983" t="str">
            <v>Zhang, Lingwei</v>
          </cell>
          <cell r="J983" t="str">
            <v>Walt Augustin</v>
          </cell>
          <cell r="L983">
            <v>0</v>
          </cell>
          <cell r="M983">
            <v>0</v>
          </cell>
          <cell r="N983">
            <v>0</v>
          </cell>
          <cell r="O983">
            <v>0</v>
          </cell>
          <cell r="P983">
            <v>0</v>
          </cell>
          <cell r="Q983">
            <v>0</v>
          </cell>
          <cell r="R983" t="str">
            <v>Augustin, W</v>
          </cell>
          <cell r="S983">
            <v>0</v>
          </cell>
          <cell r="T983" t="str">
            <v>Franey, Hank</v>
          </cell>
          <cell r="U983" t="str">
            <v>Schimpff, Stephen</v>
          </cell>
          <cell r="V983" t="str">
            <v>Ashworth, John</v>
          </cell>
          <cell r="W983" t="str">
            <v>Inactive</v>
          </cell>
        </row>
        <row r="984">
          <cell r="A984" t="str">
            <v>0177241</v>
          </cell>
          <cell r="B984" t="str">
            <v xml:space="preserve">  LABA Neuropathology</v>
          </cell>
          <cell r="C984">
            <v>227</v>
          </cell>
          <cell r="E984" t="str">
            <v>D</v>
          </cell>
          <cell r="F984" t="str">
            <v xml:space="preserve"> </v>
          </cell>
          <cell r="G984" t="str">
            <v xml:space="preserve"> </v>
          </cell>
          <cell r="H984" t="str">
            <v>1INAC</v>
          </cell>
          <cell r="I984" t="str">
            <v>Zhang, Lingwei</v>
          </cell>
          <cell r="J984" t="str">
            <v>Walt Augustin</v>
          </cell>
          <cell r="L984">
            <v>0</v>
          </cell>
          <cell r="M984">
            <v>0</v>
          </cell>
          <cell r="N984">
            <v>0</v>
          </cell>
          <cell r="O984">
            <v>0</v>
          </cell>
          <cell r="P984">
            <v>0</v>
          </cell>
          <cell r="Q984">
            <v>0</v>
          </cell>
          <cell r="R984" t="str">
            <v>Augustin, W</v>
          </cell>
          <cell r="S984">
            <v>0</v>
          </cell>
          <cell r="T984" t="str">
            <v>Franey, Hank</v>
          </cell>
          <cell r="U984" t="str">
            <v>Schimpff, Stephen</v>
          </cell>
          <cell r="V984" t="str">
            <v>Ashworth, John</v>
          </cell>
          <cell r="W984" t="str">
            <v>Inactive</v>
          </cell>
        </row>
        <row r="985">
          <cell r="A985" t="str">
            <v>0177329</v>
          </cell>
          <cell r="B985" t="str">
            <v xml:space="preserve">  Rad Peds Card Cath</v>
          </cell>
          <cell r="C985">
            <v>238</v>
          </cell>
          <cell r="E985" t="str">
            <v>D</v>
          </cell>
          <cell r="F985" t="str">
            <v xml:space="preserve"> </v>
          </cell>
          <cell r="G985" t="str">
            <v xml:space="preserve"> </v>
          </cell>
          <cell r="H985" t="str">
            <v>1INAC</v>
          </cell>
          <cell r="I985" t="str">
            <v>Zhang, Lingwei</v>
          </cell>
          <cell r="J985" t="str">
            <v>Walt Augustin</v>
          </cell>
          <cell r="L985">
            <v>0</v>
          </cell>
          <cell r="M985">
            <v>0</v>
          </cell>
          <cell r="N985">
            <v>0</v>
          </cell>
          <cell r="O985">
            <v>0</v>
          </cell>
          <cell r="P985">
            <v>0</v>
          </cell>
          <cell r="Q985">
            <v>0</v>
          </cell>
          <cell r="R985" t="str">
            <v>Augustin, W</v>
          </cell>
          <cell r="S985">
            <v>0</v>
          </cell>
          <cell r="T985" t="str">
            <v>Franey, Hank</v>
          </cell>
          <cell r="U985" t="str">
            <v>Schimpff, Stephen</v>
          </cell>
          <cell r="V985" t="str">
            <v>Ashworth, John</v>
          </cell>
          <cell r="W985" t="str">
            <v>Inactive</v>
          </cell>
        </row>
        <row r="986">
          <cell r="A986" t="str">
            <v>0177600</v>
          </cell>
          <cell r="B986" t="str">
            <v xml:space="preserve">  Dermatology</v>
          </cell>
          <cell r="C986">
            <v>252</v>
          </cell>
          <cell r="E986" t="str">
            <v>D</v>
          </cell>
          <cell r="F986" t="str">
            <v xml:space="preserve"> </v>
          </cell>
          <cell r="G986" t="str">
            <v xml:space="preserve"> </v>
          </cell>
          <cell r="H986" t="str">
            <v>1INAC</v>
          </cell>
          <cell r="I986" t="str">
            <v>Zhang, Lingwei</v>
          </cell>
          <cell r="J986" t="str">
            <v>Walt Augustin</v>
          </cell>
          <cell r="L986">
            <v>0</v>
          </cell>
          <cell r="M986">
            <v>0</v>
          </cell>
          <cell r="N986">
            <v>0</v>
          </cell>
          <cell r="O986">
            <v>0</v>
          </cell>
          <cell r="P986">
            <v>0</v>
          </cell>
          <cell r="Q986">
            <v>0</v>
          </cell>
          <cell r="R986" t="str">
            <v>Augustin, W</v>
          </cell>
          <cell r="S986">
            <v>0</v>
          </cell>
          <cell r="T986" t="str">
            <v>Franey, Hank</v>
          </cell>
          <cell r="U986" t="str">
            <v>Schimpff, Stephen</v>
          </cell>
          <cell r="V986" t="str">
            <v>Ashworth, John</v>
          </cell>
          <cell r="W986" t="str">
            <v>Inactive</v>
          </cell>
        </row>
        <row r="987">
          <cell r="A987" t="str">
            <v>0178608</v>
          </cell>
          <cell r="B987" t="str">
            <v xml:space="preserve">  Post Acute Services Administration</v>
          </cell>
          <cell r="C987">
            <v>292</v>
          </cell>
          <cell r="E987" t="str">
            <v>D</v>
          </cell>
          <cell r="F987" t="str">
            <v xml:space="preserve"> </v>
          </cell>
          <cell r="G987" t="str">
            <v xml:space="preserve"> </v>
          </cell>
          <cell r="H987" t="str">
            <v>1INAC</v>
          </cell>
          <cell r="I987" t="str">
            <v>Zhang, Lingwei</v>
          </cell>
          <cell r="J987" t="str">
            <v>Walt Augustin</v>
          </cell>
          <cell r="L987">
            <v>0</v>
          </cell>
          <cell r="M987">
            <v>0</v>
          </cell>
          <cell r="N987">
            <v>0</v>
          </cell>
          <cell r="O987">
            <v>0</v>
          </cell>
          <cell r="P987">
            <v>0</v>
          </cell>
          <cell r="Q987">
            <v>0</v>
          </cell>
          <cell r="R987" t="str">
            <v>Augustin, W</v>
          </cell>
          <cell r="S987">
            <v>0</v>
          </cell>
          <cell r="T987" t="str">
            <v>Franey, Hank</v>
          </cell>
          <cell r="U987" t="str">
            <v>Schimpff, Stephen</v>
          </cell>
          <cell r="V987" t="str">
            <v>Ashworth, John</v>
          </cell>
          <cell r="W987" t="str">
            <v>Inactive</v>
          </cell>
        </row>
        <row r="988">
          <cell r="A988" t="str">
            <v>0178740</v>
          </cell>
          <cell r="B988" t="str">
            <v xml:space="preserve">  Administration </v>
          </cell>
          <cell r="C988">
            <v>313</v>
          </cell>
          <cell r="E988" t="str">
            <v>D</v>
          </cell>
          <cell r="F988" t="str">
            <v xml:space="preserve"> </v>
          </cell>
          <cell r="G988" t="str">
            <v xml:space="preserve"> </v>
          </cell>
          <cell r="H988" t="str">
            <v>1INAC</v>
          </cell>
          <cell r="I988" t="str">
            <v>Zhang, Lingwei</v>
          </cell>
          <cell r="J988" t="str">
            <v>Walt Augustin</v>
          </cell>
          <cell r="L988">
            <v>0</v>
          </cell>
          <cell r="M988">
            <v>0</v>
          </cell>
          <cell r="N988">
            <v>0</v>
          </cell>
          <cell r="O988">
            <v>0</v>
          </cell>
          <cell r="P988">
            <v>0</v>
          </cell>
          <cell r="Q988">
            <v>0</v>
          </cell>
          <cell r="R988" t="str">
            <v>Augustin, W</v>
          </cell>
          <cell r="S988">
            <v>0</v>
          </cell>
          <cell r="T988" t="str">
            <v>Franey, Hank</v>
          </cell>
          <cell r="U988" t="str">
            <v>Schimpff, Stephen</v>
          </cell>
          <cell r="V988" t="str">
            <v>Ashworth, John</v>
          </cell>
          <cell r="W988" t="str">
            <v>Inactive</v>
          </cell>
        </row>
        <row r="989">
          <cell r="A989" t="str">
            <v>0178769</v>
          </cell>
          <cell r="B989" t="str">
            <v xml:space="preserve">  Perioperative Nursing Plan Reduction</v>
          </cell>
          <cell r="C989">
            <v>327</v>
          </cell>
          <cell r="E989" t="str">
            <v>D</v>
          </cell>
          <cell r="F989" t="str">
            <v xml:space="preserve"> </v>
          </cell>
          <cell r="G989" t="str">
            <v xml:space="preserve"> </v>
          </cell>
          <cell r="H989" t="str">
            <v>1INAC</v>
          </cell>
          <cell r="I989" t="str">
            <v>Zhang, Lingwei</v>
          </cell>
          <cell r="J989" t="str">
            <v>Walt Augustin</v>
          </cell>
          <cell r="L989">
            <v>0</v>
          </cell>
          <cell r="M989">
            <v>0</v>
          </cell>
          <cell r="N989">
            <v>0</v>
          </cell>
          <cell r="O989">
            <v>0</v>
          </cell>
          <cell r="P989">
            <v>0</v>
          </cell>
          <cell r="Q989">
            <v>0</v>
          </cell>
          <cell r="R989" t="str">
            <v>Augustin, W</v>
          </cell>
          <cell r="S989">
            <v>0</v>
          </cell>
          <cell r="T989" t="str">
            <v>Franey, Hank</v>
          </cell>
          <cell r="U989" t="str">
            <v>Schimpff, Stephen</v>
          </cell>
          <cell r="V989" t="str">
            <v>Ashworth, John</v>
          </cell>
          <cell r="W989" t="str">
            <v>Inactive</v>
          </cell>
        </row>
        <row r="990">
          <cell r="A990" t="str">
            <v>0178770</v>
          </cell>
          <cell r="B990" t="str">
            <v xml:space="preserve">  Neuro Care Plan Reduction</v>
          </cell>
          <cell r="C990">
            <v>328</v>
          </cell>
          <cell r="E990" t="str">
            <v>D</v>
          </cell>
          <cell r="F990" t="str">
            <v xml:space="preserve"> </v>
          </cell>
          <cell r="G990" t="str">
            <v xml:space="preserve"> </v>
          </cell>
          <cell r="H990" t="str">
            <v>1INAC</v>
          </cell>
          <cell r="I990" t="str">
            <v>Zhang, Lingwei</v>
          </cell>
          <cell r="J990" t="str">
            <v>Walt Augustin</v>
          </cell>
          <cell r="L990">
            <v>0</v>
          </cell>
          <cell r="M990">
            <v>0</v>
          </cell>
          <cell r="N990">
            <v>0</v>
          </cell>
          <cell r="O990">
            <v>0</v>
          </cell>
          <cell r="P990">
            <v>0</v>
          </cell>
          <cell r="Q990">
            <v>0</v>
          </cell>
          <cell r="R990" t="str">
            <v>Augustin, W</v>
          </cell>
          <cell r="S990">
            <v>0</v>
          </cell>
          <cell r="T990" t="str">
            <v>Franey, Hank</v>
          </cell>
          <cell r="U990" t="str">
            <v>Schimpff, Stephen</v>
          </cell>
          <cell r="V990" t="str">
            <v>Ashworth, John</v>
          </cell>
          <cell r="W990" t="str">
            <v>Inactive</v>
          </cell>
        </row>
        <row r="991">
          <cell r="A991" t="str">
            <v>0188414</v>
          </cell>
          <cell r="B991" t="str">
            <v xml:space="preserve">  FAC Building Systems</v>
          </cell>
          <cell r="C991">
            <v>354</v>
          </cell>
          <cell r="E991" t="str">
            <v>D</v>
          </cell>
          <cell r="F991" t="str">
            <v xml:space="preserve"> </v>
          </cell>
          <cell r="G991" t="str">
            <v xml:space="preserve"> </v>
          </cell>
          <cell r="H991" t="str">
            <v>1INAC</v>
          </cell>
          <cell r="I991" t="str">
            <v>Zhang, Lingwei</v>
          </cell>
          <cell r="J991" t="str">
            <v>Walt Augustin</v>
          </cell>
          <cell r="L991">
            <v>0</v>
          </cell>
          <cell r="M991">
            <v>0</v>
          </cell>
          <cell r="N991">
            <v>0</v>
          </cell>
          <cell r="O991">
            <v>0</v>
          </cell>
          <cell r="P991">
            <v>0</v>
          </cell>
          <cell r="Q991">
            <v>0</v>
          </cell>
          <cell r="R991" t="str">
            <v>Augustin, W</v>
          </cell>
          <cell r="S991">
            <v>0</v>
          </cell>
          <cell r="T991" t="str">
            <v>Franey, Hank</v>
          </cell>
          <cell r="U991" t="str">
            <v>Schimpff, Stephen</v>
          </cell>
          <cell r="V991" t="str">
            <v>Ashworth, John</v>
          </cell>
          <cell r="W991" t="str">
            <v>Inactive</v>
          </cell>
        </row>
        <row r="992">
          <cell r="A992" t="str">
            <v>0188517</v>
          </cell>
          <cell r="B992" t="str">
            <v xml:space="preserve">  Finance Admin Adj</v>
          </cell>
          <cell r="C992">
            <v>417</v>
          </cell>
          <cell r="F992" t="str">
            <v xml:space="preserve"> </v>
          </cell>
          <cell r="G992" t="str">
            <v xml:space="preserve"> </v>
          </cell>
          <cell r="H992" t="str">
            <v>1INAC</v>
          </cell>
          <cell r="I992" t="str">
            <v>Zhang, Lingwei</v>
          </cell>
          <cell r="J992" t="str">
            <v>Walt Augustin</v>
          </cell>
          <cell r="L992">
            <v>0</v>
          </cell>
          <cell r="M992">
            <v>0</v>
          </cell>
          <cell r="N992">
            <v>0</v>
          </cell>
          <cell r="O992">
            <v>0</v>
          </cell>
          <cell r="P992">
            <v>0</v>
          </cell>
          <cell r="Q992">
            <v>0</v>
          </cell>
          <cell r="R992" t="str">
            <v>Augustin, W</v>
          </cell>
          <cell r="S992">
            <v>0</v>
          </cell>
          <cell r="T992" t="str">
            <v>Franey, Hank</v>
          </cell>
          <cell r="U992" t="str">
            <v>Schimpff, Stephen</v>
          </cell>
          <cell r="V992" t="str">
            <v>Ashworth, John</v>
          </cell>
          <cell r="W992" t="str">
            <v>Inactive</v>
          </cell>
        </row>
        <row r="993">
          <cell r="A993" t="str">
            <v>0188519</v>
          </cell>
          <cell r="B993" t="str">
            <v xml:space="preserve">  Shipley's PT</v>
          </cell>
          <cell r="C993">
            <v>419</v>
          </cell>
          <cell r="E993" t="str">
            <v>D</v>
          </cell>
          <cell r="F993" t="str">
            <v xml:space="preserve"> </v>
          </cell>
          <cell r="G993" t="str">
            <v xml:space="preserve"> </v>
          </cell>
          <cell r="H993" t="str">
            <v>1INAC</v>
          </cell>
          <cell r="I993" t="str">
            <v>Zhang, Lingwei</v>
          </cell>
          <cell r="J993" t="str">
            <v>Walt Augustin</v>
          </cell>
          <cell r="L993">
            <v>0</v>
          </cell>
          <cell r="M993">
            <v>0</v>
          </cell>
          <cell r="N993">
            <v>0</v>
          </cell>
          <cell r="O993">
            <v>0</v>
          </cell>
          <cell r="P993">
            <v>0</v>
          </cell>
          <cell r="Q993">
            <v>0</v>
          </cell>
          <cell r="R993" t="str">
            <v>Augustin, W</v>
          </cell>
          <cell r="S993">
            <v>0</v>
          </cell>
          <cell r="T993" t="str">
            <v>Franey, Hank</v>
          </cell>
          <cell r="U993" t="str">
            <v>Schimpff, Stephen</v>
          </cell>
          <cell r="V993" t="str">
            <v>Ashworth, John</v>
          </cell>
          <cell r="W993" t="str">
            <v>Inactive</v>
          </cell>
        </row>
        <row r="994">
          <cell r="A994" t="str">
            <v>0188531</v>
          </cell>
          <cell r="B994" t="str">
            <v xml:space="preserve">  Business Practices Management</v>
          </cell>
          <cell r="C994">
            <v>431</v>
          </cell>
          <cell r="E994" t="str">
            <v>D</v>
          </cell>
          <cell r="F994" t="str">
            <v xml:space="preserve"> </v>
          </cell>
          <cell r="G994" t="str">
            <v xml:space="preserve"> </v>
          </cell>
          <cell r="H994" t="str">
            <v>1INAC</v>
          </cell>
          <cell r="I994" t="str">
            <v>Zhang, Lingwei</v>
          </cell>
          <cell r="J994" t="str">
            <v>Walt Augustin</v>
          </cell>
          <cell r="L994">
            <v>0</v>
          </cell>
          <cell r="M994">
            <v>0</v>
          </cell>
          <cell r="N994">
            <v>0</v>
          </cell>
          <cell r="O994">
            <v>0</v>
          </cell>
          <cell r="P994">
            <v>0</v>
          </cell>
          <cell r="Q994">
            <v>0</v>
          </cell>
          <cell r="R994" t="str">
            <v>Augustin, W</v>
          </cell>
          <cell r="S994">
            <v>0</v>
          </cell>
          <cell r="T994" t="str">
            <v>Franey, Hank</v>
          </cell>
          <cell r="U994" t="str">
            <v>Schimpff, Stephen</v>
          </cell>
          <cell r="V994" t="str">
            <v>Ashworth, John</v>
          </cell>
          <cell r="W994" t="str">
            <v>Inactive</v>
          </cell>
        </row>
        <row r="995">
          <cell r="A995" t="str">
            <v>0188601</v>
          </cell>
          <cell r="B995" t="str">
            <v xml:space="preserve">  Corporate Rehabilitation</v>
          </cell>
          <cell r="C995">
            <v>444</v>
          </cell>
          <cell r="E995" t="str">
            <v>D</v>
          </cell>
          <cell r="F995" t="str">
            <v xml:space="preserve"> </v>
          </cell>
          <cell r="G995" t="str">
            <v xml:space="preserve"> </v>
          </cell>
          <cell r="H995" t="str">
            <v>1INAC</v>
          </cell>
          <cell r="I995" t="str">
            <v>Zhang, Lingwei</v>
          </cell>
          <cell r="J995" t="str">
            <v>Walt Augustin</v>
          </cell>
          <cell r="L995">
            <v>0</v>
          </cell>
          <cell r="M995">
            <v>0</v>
          </cell>
          <cell r="N995">
            <v>0</v>
          </cell>
          <cell r="O995">
            <v>0</v>
          </cell>
          <cell r="P995">
            <v>0</v>
          </cell>
          <cell r="Q995">
            <v>0</v>
          </cell>
          <cell r="R995" t="str">
            <v>Augustin, W</v>
          </cell>
          <cell r="S995">
            <v>0</v>
          </cell>
          <cell r="T995" t="str">
            <v>Franey, Hank</v>
          </cell>
          <cell r="U995" t="str">
            <v>Schimpff, Stephen</v>
          </cell>
          <cell r="V995" t="str">
            <v>Ashworth, John</v>
          </cell>
          <cell r="W995" t="str">
            <v>Inactive</v>
          </cell>
        </row>
        <row r="996">
          <cell r="A996" t="str">
            <v>0188602</v>
          </cell>
          <cell r="B996" t="str">
            <v xml:space="preserve">  PLNA Strategic Development</v>
          </cell>
          <cell r="C996">
            <v>445</v>
          </cell>
          <cell r="E996" t="str">
            <v>D</v>
          </cell>
          <cell r="F996" t="str">
            <v xml:space="preserve"> </v>
          </cell>
          <cell r="G996" t="str">
            <v xml:space="preserve"> </v>
          </cell>
          <cell r="H996" t="str">
            <v>1INAC</v>
          </cell>
          <cell r="I996" t="str">
            <v>Zhang, Lingwei</v>
          </cell>
          <cell r="J996" t="str">
            <v>Walt Augustin</v>
          </cell>
          <cell r="L996">
            <v>0</v>
          </cell>
          <cell r="M996">
            <v>0</v>
          </cell>
          <cell r="N996">
            <v>0</v>
          </cell>
          <cell r="O996">
            <v>0</v>
          </cell>
          <cell r="P996">
            <v>0</v>
          </cell>
          <cell r="Q996">
            <v>0</v>
          </cell>
          <cell r="R996" t="str">
            <v>Augustin, W</v>
          </cell>
          <cell r="S996">
            <v>0</v>
          </cell>
          <cell r="T996" t="str">
            <v>Franey, Hank</v>
          </cell>
          <cell r="U996" t="str">
            <v>Schimpff, Stephen</v>
          </cell>
          <cell r="V996" t="str">
            <v>Ashworth, John</v>
          </cell>
          <cell r="W996" t="str">
            <v>Inactive</v>
          </cell>
        </row>
        <row r="997">
          <cell r="A997" t="str">
            <v>0188637</v>
          </cell>
          <cell r="B997" t="str">
            <v xml:space="preserve">  PHO Development</v>
          </cell>
          <cell r="C997">
            <v>472</v>
          </cell>
          <cell r="E997" t="str">
            <v>D</v>
          </cell>
          <cell r="F997" t="str">
            <v xml:space="preserve"> </v>
          </cell>
          <cell r="G997" t="str">
            <v xml:space="preserve"> </v>
          </cell>
          <cell r="H997" t="str">
            <v>1INAC</v>
          </cell>
          <cell r="I997" t="str">
            <v>Zhang, Lingwei</v>
          </cell>
          <cell r="J997" t="str">
            <v>Walt Augustin</v>
          </cell>
          <cell r="L997">
            <v>0</v>
          </cell>
          <cell r="M997">
            <v>0</v>
          </cell>
          <cell r="N997">
            <v>0</v>
          </cell>
          <cell r="O997">
            <v>0</v>
          </cell>
          <cell r="P997">
            <v>0</v>
          </cell>
          <cell r="Q997">
            <v>0</v>
          </cell>
          <cell r="R997" t="str">
            <v>Augustin, W</v>
          </cell>
          <cell r="S997">
            <v>0</v>
          </cell>
          <cell r="T997" t="str">
            <v>Franey, Hank</v>
          </cell>
          <cell r="U997" t="str">
            <v>Schimpff, Stephen</v>
          </cell>
          <cell r="V997" t="str">
            <v>Ashworth, John</v>
          </cell>
          <cell r="W997" t="str">
            <v>Inactive</v>
          </cell>
        </row>
        <row r="998">
          <cell r="A998" t="str">
            <v>0188758</v>
          </cell>
          <cell r="B998" t="str">
            <v xml:space="preserve">  QPPD Recruitment</v>
          </cell>
          <cell r="C998">
            <v>502</v>
          </cell>
          <cell r="E998" t="str">
            <v>D</v>
          </cell>
          <cell r="F998" t="str">
            <v xml:space="preserve"> </v>
          </cell>
          <cell r="G998" t="str">
            <v xml:space="preserve"> </v>
          </cell>
          <cell r="H998" t="str">
            <v>1INAC</v>
          </cell>
          <cell r="I998" t="str">
            <v>Zhang, Lingwei</v>
          </cell>
          <cell r="J998" t="str">
            <v>Walt Augustin</v>
          </cell>
          <cell r="L998">
            <v>0</v>
          </cell>
          <cell r="M998">
            <v>0</v>
          </cell>
          <cell r="N998">
            <v>0</v>
          </cell>
          <cell r="O998">
            <v>0</v>
          </cell>
          <cell r="P998">
            <v>0</v>
          </cell>
          <cell r="Q998">
            <v>0</v>
          </cell>
          <cell r="R998" t="str">
            <v>Augustin, W</v>
          </cell>
          <cell r="S998">
            <v>0</v>
          </cell>
          <cell r="T998" t="str">
            <v>Franey, Hank</v>
          </cell>
          <cell r="U998" t="str">
            <v>Schimpff, Stephen</v>
          </cell>
          <cell r="V998" t="str">
            <v>Ashworth, John</v>
          </cell>
          <cell r="W998" t="str">
            <v>Inactive</v>
          </cell>
        </row>
        <row r="999">
          <cell r="A999" t="str">
            <v>0199500</v>
          </cell>
          <cell r="B999" t="str">
            <v xml:space="preserve">  Univcare/Edmondson</v>
          </cell>
          <cell r="C999">
            <v>591</v>
          </cell>
          <cell r="E999" t="str">
            <v>D</v>
          </cell>
          <cell r="F999" t="str">
            <v xml:space="preserve"> </v>
          </cell>
          <cell r="G999" t="str">
            <v xml:space="preserve"> </v>
          </cell>
          <cell r="H999" t="str">
            <v>1INAC</v>
          </cell>
          <cell r="I999" t="str">
            <v>Zhang, Lingwei</v>
          </cell>
          <cell r="J999" t="str">
            <v>Walt Augustin</v>
          </cell>
          <cell r="L999">
            <v>0</v>
          </cell>
          <cell r="M999">
            <v>0</v>
          </cell>
          <cell r="N999">
            <v>0</v>
          </cell>
          <cell r="O999">
            <v>0</v>
          </cell>
          <cell r="P999">
            <v>0</v>
          </cell>
          <cell r="Q999">
            <v>0</v>
          </cell>
          <cell r="R999" t="str">
            <v>Augustin, W</v>
          </cell>
          <cell r="S999">
            <v>0</v>
          </cell>
          <cell r="T999" t="str">
            <v>Franey, Hank</v>
          </cell>
          <cell r="U999" t="str">
            <v>Schimpff, Stephen</v>
          </cell>
          <cell r="V999" t="str">
            <v>Ashworth, John</v>
          </cell>
          <cell r="W999" t="str">
            <v>Inactive</v>
          </cell>
        </row>
        <row r="1000">
          <cell r="A1000" t="str">
            <v>0199520</v>
          </cell>
          <cell r="B1000" t="str">
            <v xml:space="preserve">  Univcare/Westside</v>
          </cell>
          <cell r="C1000">
            <v>592</v>
          </cell>
          <cell r="E1000" t="str">
            <v>D</v>
          </cell>
          <cell r="F1000" t="str">
            <v xml:space="preserve"> </v>
          </cell>
          <cell r="G1000" t="str">
            <v xml:space="preserve"> </v>
          </cell>
          <cell r="H1000" t="str">
            <v>1INAC</v>
          </cell>
          <cell r="I1000" t="str">
            <v>Zhang, Lingwei</v>
          </cell>
          <cell r="J1000" t="str">
            <v>Walt Augustin</v>
          </cell>
          <cell r="L1000">
            <v>0</v>
          </cell>
          <cell r="M1000">
            <v>0</v>
          </cell>
          <cell r="N1000">
            <v>0</v>
          </cell>
          <cell r="O1000">
            <v>0</v>
          </cell>
          <cell r="P1000">
            <v>0</v>
          </cell>
          <cell r="Q1000">
            <v>0</v>
          </cell>
          <cell r="R1000" t="str">
            <v>Augustin, W</v>
          </cell>
          <cell r="S1000">
            <v>0</v>
          </cell>
          <cell r="T1000" t="str">
            <v>Franey, Hank</v>
          </cell>
          <cell r="U1000" t="str">
            <v>Schimpff, Stephen</v>
          </cell>
          <cell r="V1000" t="str">
            <v>Ashworth, John</v>
          </cell>
          <cell r="W1000" t="str">
            <v>Inactive</v>
          </cell>
        </row>
        <row r="1001">
          <cell r="A1001" t="str">
            <v>0199530</v>
          </cell>
          <cell r="B1001" t="str">
            <v xml:space="preserve">  Univcare/Waxter</v>
          </cell>
          <cell r="C1001">
            <v>593</v>
          </cell>
          <cell r="E1001" t="str">
            <v>D</v>
          </cell>
          <cell r="F1001" t="str">
            <v xml:space="preserve"> </v>
          </cell>
          <cell r="G1001" t="str">
            <v xml:space="preserve"> </v>
          </cell>
          <cell r="H1001" t="str">
            <v>1INAC</v>
          </cell>
          <cell r="I1001" t="str">
            <v>Zhang, Lingwei</v>
          </cell>
          <cell r="J1001" t="str">
            <v>Walt Augustin</v>
          </cell>
          <cell r="L1001">
            <v>0</v>
          </cell>
          <cell r="M1001">
            <v>0</v>
          </cell>
          <cell r="N1001">
            <v>0</v>
          </cell>
          <cell r="O1001">
            <v>0</v>
          </cell>
          <cell r="P1001">
            <v>0</v>
          </cell>
          <cell r="Q1001">
            <v>0</v>
          </cell>
          <cell r="R1001" t="str">
            <v>Augustin, W</v>
          </cell>
          <cell r="S1001">
            <v>0</v>
          </cell>
          <cell r="T1001" t="str">
            <v>Franey, Hank</v>
          </cell>
          <cell r="U1001" t="str">
            <v>Schimpff, Stephen</v>
          </cell>
          <cell r="V1001" t="str">
            <v>Ashworth, John</v>
          </cell>
          <cell r="W1001" t="str">
            <v>Inactive</v>
          </cell>
        </row>
        <row r="1002">
          <cell r="A1002" t="str">
            <v>0199540</v>
          </cell>
          <cell r="B1002" t="str">
            <v xml:space="preserve">  Univcare/Administration</v>
          </cell>
          <cell r="C1002">
            <v>594</v>
          </cell>
          <cell r="E1002" t="str">
            <v>D</v>
          </cell>
          <cell r="F1002" t="str">
            <v xml:space="preserve"> </v>
          </cell>
          <cell r="G1002" t="str">
            <v xml:space="preserve"> </v>
          </cell>
          <cell r="H1002" t="str">
            <v>1INAC</v>
          </cell>
          <cell r="I1002" t="str">
            <v>Zhang, Lingwei</v>
          </cell>
          <cell r="J1002" t="str">
            <v>Walt Augustin</v>
          </cell>
          <cell r="L1002">
            <v>0</v>
          </cell>
          <cell r="M1002">
            <v>0</v>
          </cell>
          <cell r="N1002">
            <v>0</v>
          </cell>
          <cell r="O1002">
            <v>0</v>
          </cell>
          <cell r="P1002">
            <v>0</v>
          </cell>
          <cell r="Q1002">
            <v>0</v>
          </cell>
          <cell r="R1002" t="str">
            <v>Augustin, W</v>
          </cell>
          <cell r="S1002">
            <v>0</v>
          </cell>
          <cell r="T1002" t="str">
            <v>Franey, Hank</v>
          </cell>
          <cell r="U1002" t="str">
            <v>Schimpff, Stephen</v>
          </cell>
          <cell r="V1002" t="str">
            <v>Ashworth, John</v>
          </cell>
          <cell r="W1002" t="str">
            <v>Inactive</v>
          </cell>
        </row>
        <row r="1003">
          <cell r="A1003" t="str">
            <v>0199550</v>
          </cell>
          <cell r="B1003" t="str">
            <v xml:space="preserve">  Univcare/Opengates</v>
          </cell>
          <cell r="C1003">
            <v>595</v>
          </cell>
          <cell r="E1003" t="str">
            <v>D</v>
          </cell>
          <cell r="F1003" t="str">
            <v xml:space="preserve"> </v>
          </cell>
          <cell r="G1003" t="str">
            <v xml:space="preserve"> </v>
          </cell>
          <cell r="H1003" t="str">
            <v>1INAC</v>
          </cell>
          <cell r="I1003" t="str">
            <v>Zhang, Lingwei</v>
          </cell>
          <cell r="J1003" t="str">
            <v>Walt Augustin</v>
          </cell>
          <cell r="L1003">
            <v>0</v>
          </cell>
          <cell r="M1003">
            <v>0</v>
          </cell>
          <cell r="N1003">
            <v>0</v>
          </cell>
          <cell r="O1003">
            <v>0</v>
          </cell>
          <cell r="P1003">
            <v>0</v>
          </cell>
          <cell r="Q1003">
            <v>0</v>
          </cell>
          <cell r="R1003" t="str">
            <v>Augustin, W</v>
          </cell>
          <cell r="S1003">
            <v>0</v>
          </cell>
          <cell r="T1003" t="str">
            <v>Franey, Hank</v>
          </cell>
          <cell r="U1003" t="str">
            <v>Schimpff, Stephen</v>
          </cell>
          <cell r="V1003" t="str">
            <v>Ashworth, John</v>
          </cell>
          <cell r="W1003" t="str">
            <v>Inactive</v>
          </cell>
        </row>
        <row r="1004">
          <cell r="A1004" t="str">
            <v>0199570</v>
          </cell>
          <cell r="B1004" t="str">
            <v xml:space="preserve">  Univcare/Howard Park</v>
          </cell>
          <cell r="C1004">
            <v>596</v>
          </cell>
          <cell r="E1004" t="str">
            <v>D</v>
          </cell>
          <cell r="F1004" t="str">
            <v xml:space="preserve"> </v>
          </cell>
          <cell r="G1004" t="str">
            <v xml:space="preserve"> </v>
          </cell>
          <cell r="H1004" t="str">
            <v>1INAC</v>
          </cell>
          <cell r="I1004" t="str">
            <v>Zhang, Lingwei</v>
          </cell>
          <cell r="J1004" t="str">
            <v>Walt Augustin</v>
          </cell>
          <cell r="L1004">
            <v>0</v>
          </cell>
          <cell r="M1004">
            <v>0</v>
          </cell>
          <cell r="N1004">
            <v>0</v>
          </cell>
          <cell r="O1004">
            <v>0</v>
          </cell>
          <cell r="P1004">
            <v>0</v>
          </cell>
          <cell r="Q1004">
            <v>0</v>
          </cell>
          <cell r="R1004" t="str">
            <v>Augustin, W</v>
          </cell>
          <cell r="S1004">
            <v>0</v>
          </cell>
          <cell r="T1004" t="str">
            <v>Franey, Hank</v>
          </cell>
          <cell r="U1004" t="str">
            <v>Schimpff, Stephen</v>
          </cell>
          <cell r="V1004" t="str">
            <v>Ashworth, John</v>
          </cell>
          <cell r="W1004" t="str">
            <v>Inactive</v>
          </cell>
        </row>
        <row r="1005">
          <cell r="A1005" t="str">
            <v>0199580</v>
          </cell>
          <cell r="B1005" t="str">
            <v xml:space="preserve">  Univcare/Shipleys</v>
          </cell>
          <cell r="C1005">
            <v>597</v>
          </cell>
          <cell r="E1005" t="str">
            <v>D</v>
          </cell>
          <cell r="F1005" t="str">
            <v xml:space="preserve"> </v>
          </cell>
          <cell r="G1005" t="str">
            <v xml:space="preserve"> </v>
          </cell>
          <cell r="H1005" t="str">
            <v>1INAC</v>
          </cell>
          <cell r="I1005" t="str">
            <v>Zhang, Lingwei</v>
          </cell>
          <cell r="J1005" t="str">
            <v>Walt Augustin</v>
          </cell>
          <cell r="L1005">
            <v>0</v>
          </cell>
          <cell r="M1005">
            <v>0</v>
          </cell>
          <cell r="N1005">
            <v>0</v>
          </cell>
          <cell r="O1005">
            <v>0</v>
          </cell>
          <cell r="P1005">
            <v>0</v>
          </cell>
          <cell r="Q1005">
            <v>0</v>
          </cell>
          <cell r="R1005" t="str">
            <v>Augustin, W</v>
          </cell>
          <cell r="S1005">
            <v>0</v>
          </cell>
          <cell r="T1005" t="str">
            <v>Franey, Hank</v>
          </cell>
          <cell r="U1005" t="str">
            <v>Schimpff, Stephen</v>
          </cell>
          <cell r="V1005" t="str">
            <v>Ashworth, John</v>
          </cell>
          <cell r="W1005" t="str">
            <v>Inactive</v>
          </cell>
        </row>
        <row r="1006">
          <cell r="A1006" t="str">
            <v>0199898</v>
          </cell>
          <cell r="B1006" t="str">
            <v xml:space="preserve">  Error/Suspense</v>
          </cell>
          <cell r="C1006">
            <v>598</v>
          </cell>
          <cell r="E1006" t="str">
            <v>D</v>
          </cell>
          <cell r="F1006" t="str">
            <v xml:space="preserve"> </v>
          </cell>
          <cell r="G1006" t="str">
            <v xml:space="preserve"> </v>
          </cell>
          <cell r="H1006" t="str">
            <v>1INAC</v>
          </cell>
          <cell r="I1006" t="str">
            <v>Zhang, Lingwei</v>
          </cell>
          <cell r="J1006" t="str">
            <v>Walt Augustin</v>
          </cell>
          <cell r="L1006">
            <v>0</v>
          </cell>
          <cell r="M1006">
            <v>0</v>
          </cell>
          <cell r="N1006">
            <v>0</v>
          </cell>
          <cell r="O1006">
            <v>0</v>
          </cell>
          <cell r="P1006">
            <v>0</v>
          </cell>
          <cell r="Q1006">
            <v>0</v>
          </cell>
          <cell r="R1006" t="str">
            <v>Augustin, W</v>
          </cell>
          <cell r="S1006">
            <v>0</v>
          </cell>
          <cell r="T1006" t="str">
            <v>Franey, Hank</v>
          </cell>
          <cell r="U1006" t="str">
            <v>Schimpff, Stephen</v>
          </cell>
          <cell r="V1006" t="str">
            <v>Ashworth, John</v>
          </cell>
          <cell r="W1006" t="str">
            <v>Inactive</v>
          </cell>
        </row>
        <row r="1007">
          <cell r="A1007" t="str">
            <v>0248302</v>
          </cell>
          <cell r="B1007" t="str">
            <v xml:space="preserve">  Inpatient Revenue</v>
          </cell>
          <cell r="C1007">
            <v>599</v>
          </cell>
          <cell r="E1007" t="str">
            <v>D</v>
          </cell>
          <cell r="F1007" t="str">
            <v xml:space="preserve"> </v>
          </cell>
          <cell r="G1007" t="str">
            <v xml:space="preserve"> </v>
          </cell>
          <cell r="H1007" t="str">
            <v>9SNF</v>
          </cell>
          <cell r="I1007" t="str">
            <v>Zhang, Lingwei</v>
          </cell>
          <cell r="J1007" t="str">
            <v>Walt Augustin</v>
          </cell>
          <cell r="L1007">
            <v>0</v>
          </cell>
          <cell r="M1007">
            <v>0</v>
          </cell>
          <cell r="N1007">
            <v>0</v>
          </cell>
          <cell r="O1007">
            <v>0</v>
          </cell>
          <cell r="P1007">
            <v>0</v>
          </cell>
          <cell r="Q1007">
            <v>0</v>
          </cell>
          <cell r="R1007" t="str">
            <v>Augustin, W</v>
          </cell>
          <cell r="S1007">
            <v>0</v>
          </cell>
          <cell r="T1007" t="str">
            <v>Franey, Hank</v>
          </cell>
          <cell r="U1007" t="str">
            <v>Schimpff, Stephen</v>
          </cell>
          <cell r="V1007" t="str">
            <v>Ashworth, John</v>
          </cell>
          <cell r="W1007" t="str">
            <v>Inactive</v>
          </cell>
        </row>
        <row r="1008">
          <cell r="A1008" t="str">
            <v>0258304</v>
          </cell>
          <cell r="B1008" t="str">
            <v xml:space="preserve">  Contractuals</v>
          </cell>
          <cell r="C1008">
            <v>600</v>
          </cell>
          <cell r="E1008" t="str">
            <v>D</v>
          </cell>
          <cell r="F1008" t="str">
            <v xml:space="preserve"> </v>
          </cell>
          <cell r="G1008" t="str">
            <v xml:space="preserve"> </v>
          </cell>
          <cell r="H1008" t="str">
            <v>9SNF</v>
          </cell>
          <cell r="I1008" t="str">
            <v>Zhang, Lingwei</v>
          </cell>
          <cell r="J1008" t="str">
            <v>Walt Augustin</v>
          </cell>
          <cell r="L1008">
            <v>0</v>
          </cell>
          <cell r="M1008">
            <v>0</v>
          </cell>
          <cell r="N1008">
            <v>0</v>
          </cell>
          <cell r="O1008">
            <v>0</v>
          </cell>
          <cell r="P1008">
            <v>0</v>
          </cell>
          <cell r="Q1008">
            <v>0</v>
          </cell>
          <cell r="R1008" t="str">
            <v>Augustin, W</v>
          </cell>
          <cell r="S1008">
            <v>0</v>
          </cell>
          <cell r="T1008" t="str">
            <v>Franey, Hank</v>
          </cell>
          <cell r="U1008" t="str">
            <v>Schimpff, Stephen</v>
          </cell>
          <cell r="V1008" t="str">
            <v>Ashworth, John</v>
          </cell>
          <cell r="W1008" t="str">
            <v>Inactive</v>
          </cell>
        </row>
        <row r="1009">
          <cell r="A1009" t="str">
            <v>0258306</v>
          </cell>
          <cell r="B1009" t="str">
            <v xml:space="preserve">  Other Revenue</v>
          </cell>
          <cell r="C1009">
            <v>601</v>
          </cell>
          <cell r="E1009" t="str">
            <v>D</v>
          </cell>
          <cell r="F1009" t="str">
            <v xml:space="preserve"> </v>
          </cell>
          <cell r="G1009" t="str">
            <v xml:space="preserve"> </v>
          </cell>
          <cell r="H1009" t="str">
            <v>9SNF</v>
          </cell>
          <cell r="I1009" t="str">
            <v>Zhang, Lingwei</v>
          </cell>
          <cell r="J1009" t="str">
            <v>Walt Augustin</v>
          </cell>
          <cell r="L1009">
            <v>0</v>
          </cell>
          <cell r="M1009">
            <v>0</v>
          </cell>
          <cell r="N1009">
            <v>0</v>
          </cell>
          <cell r="O1009">
            <v>0</v>
          </cell>
          <cell r="P1009">
            <v>0</v>
          </cell>
          <cell r="Q1009">
            <v>0</v>
          </cell>
          <cell r="R1009" t="str">
            <v>Augustin, W</v>
          </cell>
          <cell r="S1009">
            <v>0</v>
          </cell>
          <cell r="T1009" t="str">
            <v>Franey, Hank</v>
          </cell>
          <cell r="U1009" t="str">
            <v>Schimpff, Stephen</v>
          </cell>
          <cell r="V1009" t="str">
            <v>Ashworth, John</v>
          </cell>
          <cell r="W1009" t="str">
            <v>Inactive</v>
          </cell>
        </row>
        <row r="1010">
          <cell r="A1010" t="str">
            <v>0258334</v>
          </cell>
          <cell r="B1010" t="str">
            <v xml:space="preserve">  Bad Debt</v>
          </cell>
          <cell r="C1010">
            <v>602</v>
          </cell>
          <cell r="E1010" t="str">
            <v>D</v>
          </cell>
          <cell r="F1010" t="str">
            <v xml:space="preserve"> </v>
          </cell>
          <cell r="G1010" t="str">
            <v xml:space="preserve"> </v>
          </cell>
          <cell r="H1010" t="str">
            <v>9SNF</v>
          </cell>
          <cell r="I1010" t="str">
            <v>Zhang, Lingwei</v>
          </cell>
          <cell r="J1010" t="str">
            <v>Walt Augustin</v>
          </cell>
          <cell r="L1010">
            <v>0</v>
          </cell>
          <cell r="M1010">
            <v>0</v>
          </cell>
          <cell r="N1010">
            <v>0</v>
          </cell>
          <cell r="O1010">
            <v>0</v>
          </cell>
          <cell r="P1010">
            <v>0</v>
          </cell>
          <cell r="Q1010">
            <v>0</v>
          </cell>
          <cell r="R1010" t="str">
            <v>Augustin, W</v>
          </cell>
          <cell r="S1010">
            <v>0</v>
          </cell>
          <cell r="T1010" t="str">
            <v>Franey, Hank</v>
          </cell>
          <cell r="U1010" t="str">
            <v>Schimpff, Stephen</v>
          </cell>
          <cell r="V1010" t="str">
            <v>Ashworth, John</v>
          </cell>
          <cell r="W1010" t="str">
            <v>Inactive</v>
          </cell>
        </row>
        <row r="1011">
          <cell r="A1011" t="str">
            <v>0278320</v>
          </cell>
          <cell r="B1011" t="str">
            <v xml:space="preserve">  Nursing Care Services</v>
          </cell>
          <cell r="C1011">
            <v>603</v>
          </cell>
          <cell r="E1011" t="str">
            <v>D</v>
          </cell>
          <cell r="F1011" t="str">
            <v xml:space="preserve"> </v>
          </cell>
          <cell r="G1011" t="str">
            <v xml:space="preserve"> </v>
          </cell>
          <cell r="H1011" t="str">
            <v>9SNF</v>
          </cell>
          <cell r="I1011" t="str">
            <v>Zhang, Lingwei</v>
          </cell>
          <cell r="J1011" t="str">
            <v>Walt Augustin</v>
          </cell>
          <cell r="L1011">
            <v>0</v>
          </cell>
          <cell r="M1011">
            <v>0</v>
          </cell>
          <cell r="N1011">
            <v>0</v>
          </cell>
          <cell r="O1011">
            <v>0</v>
          </cell>
          <cell r="P1011">
            <v>0</v>
          </cell>
          <cell r="Q1011">
            <v>0</v>
          </cell>
          <cell r="R1011" t="str">
            <v>Augustin, W</v>
          </cell>
          <cell r="S1011">
            <v>0</v>
          </cell>
          <cell r="T1011" t="str">
            <v>Franey, Hank</v>
          </cell>
          <cell r="U1011" t="str">
            <v>Schimpff, Stephen</v>
          </cell>
          <cell r="V1011" t="str">
            <v>Ashworth, John</v>
          </cell>
          <cell r="W1011" t="str">
            <v>Inactive</v>
          </cell>
        </row>
        <row r="1012">
          <cell r="A1012" t="str">
            <v>0278322</v>
          </cell>
          <cell r="B1012" t="str">
            <v xml:space="preserve">  Other Patient Care</v>
          </cell>
          <cell r="C1012">
            <v>604</v>
          </cell>
          <cell r="E1012" t="str">
            <v>D</v>
          </cell>
          <cell r="F1012" t="str">
            <v xml:space="preserve"> </v>
          </cell>
          <cell r="G1012" t="str">
            <v xml:space="preserve"> </v>
          </cell>
          <cell r="H1012" t="str">
            <v>9SNF</v>
          </cell>
          <cell r="I1012" t="str">
            <v>Zhang, Lingwei</v>
          </cell>
          <cell r="J1012" t="str">
            <v>Walt Augustin</v>
          </cell>
          <cell r="L1012">
            <v>0</v>
          </cell>
          <cell r="M1012">
            <v>0</v>
          </cell>
          <cell r="N1012">
            <v>0</v>
          </cell>
          <cell r="O1012">
            <v>0</v>
          </cell>
          <cell r="P1012">
            <v>0</v>
          </cell>
          <cell r="Q1012">
            <v>0</v>
          </cell>
          <cell r="R1012" t="str">
            <v>Augustin, W</v>
          </cell>
          <cell r="S1012">
            <v>0</v>
          </cell>
          <cell r="T1012" t="str">
            <v>Franey, Hank</v>
          </cell>
          <cell r="U1012" t="str">
            <v>Schimpff, Stephen</v>
          </cell>
          <cell r="V1012" t="str">
            <v>Ashworth, John</v>
          </cell>
          <cell r="W1012" t="str">
            <v>Inactive</v>
          </cell>
        </row>
        <row r="1013">
          <cell r="A1013" t="str">
            <v>0278324</v>
          </cell>
          <cell r="B1013" t="str">
            <v xml:space="preserve">  Routine Services</v>
          </cell>
          <cell r="C1013">
            <v>605</v>
          </cell>
          <cell r="E1013" t="str">
            <v>D</v>
          </cell>
          <cell r="F1013" t="str">
            <v xml:space="preserve"> </v>
          </cell>
          <cell r="G1013" t="str">
            <v xml:space="preserve"> </v>
          </cell>
          <cell r="H1013" t="str">
            <v>9SNF</v>
          </cell>
          <cell r="I1013" t="str">
            <v>Zhang, Lingwei</v>
          </cell>
          <cell r="J1013" t="str">
            <v>Walt Augustin</v>
          </cell>
          <cell r="L1013">
            <v>0</v>
          </cell>
          <cell r="M1013">
            <v>0</v>
          </cell>
          <cell r="N1013">
            <v>0</v>
          </cell>
          <cell r="O1013">
            <v>0</v>
          </cell>
          <cell r="P1013">
            <v>0</v>
          </cell>
          <cell r="Q1013">
            <v>0</v>
          </cell>
          <cell r="R1013" t="str">
            <v>Augustin, W</v>
          </cell>
          <cell r="S1013">
            <v>0</v>
          </cell>
          <cell r="T1013" t="str">
            <v>Franey, Hank</v>
          </cell>
          <cell r="U1013" t="str">
            <v>Schimpff, Stephen</v>
          </cell>
          <cell r="V1013" t="str">
            <v>Ashworth, John</v>
          </cell>
          <cell r="W1013" t="str">
            <v>Inactive</v>
          </cell>
        </row>
        <row r="1014">
          <cell r="A1014" t="str">
            <v>0278330</v>
          </cell>
          <cell r="B1014" t="str">
            <v xml:space="preserve">  Other Ancillary Cost</v>
          </cell>
          <cell r="C1014">
            <v>606</v>
          </cell>
          <cell r="E1014" t="str">
            <v>D</v>
          </cell>
          <cell r="F1014" t="str">
            <v xml:space="preserve"> </v>
          </cell>
          <cell r="G1014" t="str">
            <v xml:space="preserve"> </v>
          </cell>
          <cell r="H1014" t="str">
            <v>9SNF</v>
          </cell>
          <cell r="I1014" t="str">
            <v>Zhang, Lingwei</v>
          </cell>
          <cell r="J1014" t="str">
            <v>Walt Augustin</v>
          </cell>
          <cell r="L1014">
            <v>0</v>
          </cell>
          <cell r="M1014">
            <v>0</v>
          </cell>
          <cell r="N1014">
            <v>0</v>
          </cell>
          <cell r="O1014">
            <v>0</v>
          </cell>
          <cell r="P1014">
            <v>0</v>
          </cell>
          <cell r="Q1014">
            <v>0</v>
          </cell>
          <cell r="R1014" t="str">
            <v>Augustin, W</v>
          </cell>
          <cell r="S1014">
            <v>0</v>
          </cell>
          <cell r="T1014" t="str">
            <v>Franey, Hank</v>
          </cell>
          <cell r="U1014" t="str">
            <v>Schimpff, Stephen</v>
          </cell>
          <cell r="V1014" t="str">
            <v>Ashworth, John</v>
          </cell>
          <cell r="W1014" t="str">
            <v>Inactive</v>
          </cell>
        </row>
        <row r="1015">
          <cell r="A1015" t="str">
            <v>0278332</v>
          </cell>
          <cell r="B1015" t="str">
            <v xml:space="preserve">  Medical Supplies &amp; Drugs</v>
          </cell>
          <cell r="C1015">
            <v>607</v>
          </cell>
          <cell r="E1015" t="str">
            <v>D</v>
          </cell>
          <cell r="F1015" t="str">
            <v xml:space="preserve"> </v>
          </cell>
          <cell r="G1015" t="str">
            <v xml:space="preserve"> </v>
          </cell>
          <cell r="H1015" t="str">
            <v>9SNF</v>
          </cell>
          <cell r="I1015" t="str">
            <v>Zhang, Lingwei</v>
          </cell>
          <cell r="J1015" t="str">
            <v>Walt Augustin</v>
          </cell>
          <cell r="L1015">
            <v>0</v>
          </cell>
          <cell r="M1015">
            <v>0</v>
          </cell>
          <cell r="N1015">
            <v>0</v>
          </cell>
          <cell r="O1015">
            <v>0</v>
          </cell>
          <cell r="P1015">
            <v>0</v>
          </cell>
          <cell r="Q1015">
            <v>0</v>
          </cell>
          <cell r="R1015" t="str">
            <v>Augustin, W</v>
          </cell>
          <cell r="S1015">
            <v>0</v>
          </cell>
          <cell r="T1015" t="str">
            <v>Franey, Hank</v>
          </cell>
          <cell r="U1015" t="str">
            <v>Schimpff, Stephen</v>
          </cell>
          <cell r="V1015" t="str">
            <v>Ashworth, John</v>
          </cell>
          <cell r="W1015" t="str">
            <v>Inactive</v>
          </cell>
        </row>
        <row r="1016">
          <cell r="A1016" t="str">
            <v>0288326</v>
          </cell>
          <cell r="B1016" t="str">
            <v xml:space="preserve">  Administrative Services</v>
          </cell>
          <cell r="C1016">
            <v>608</v>
          </cell>
          <cell r="E1016" t="str">
            <v>D</v>
          </cell>
          <cell r="F1016" t="str">
            <v xml:space="preserve"> </v>
          </cell>
          <cell r="G1016" t="str">
            <v xml:space="preserve"> </v>
          </cell>
          <cell r="H1016" t="str">
            <v>9SNF</v>
          </cell>
          <cell r="I1016" t="str">
            <v>Zhang, Lingwei</v>
          </cell>
          <cell r="J1016" t="str">
            <v>Walt Augustin</v>
          </cell>
          <cell r="L1016">
            <v>0</v>
          </cell>
          <cell r="M1016">
            <v>0</v>
          </cell>
          <cell r="N1016">
            <v>0</v>
          </cell>
          <cell r="O1016">
            <v>0</v>
          </cell>
          <cell r="P1016">
            <v>0</v>
          </cell>
          <cell r="Q1016">
            <v>0</v>
          </cell>
          <cell r="R1016" t="str">
            <v>Augustin, W</v>
          </cell>
          <cell r="S1016">
            <v>0</v>
          </cell>
          <cell r="T1016" t="str">
            <v>Franey, Hank</v>
          </cell>
          <cell r="U1016" t="str">
            <v>Schimpff, Stephen</v>
          </cell>
          <cell r="V1016" t="str">
            <v>Ashworth, John</v>
          </cell>
          <cell r="W1016" t="str">
            <v>Inactive</v>
          </cell>
        </row>
        <row r="1017">
          <cell r="A1017" t="str">
            <v>0288328</v>
          </cell>
          <cell r="B1017" t="str">
            <v xml:space="preserve">  Admin/Capital Costs</v>
          </cell>
          <cell r="C1017">
            <v>609</v>
          </cell>
          <cell r="E1017" t="str">
            <v>D</v>
          </cell>
          <cell r="F1017" t="str">
            <v xml:space="preserve"> </v>
          </cell>
          <cell r="G1017" t="str">
            <v xml:space="preserve"> </v>
          </cell>
          <cell r="H1017" t="str">
            <v>9SNF</v>
          </cell>
          <cell r="I1017" t="str">
            <v>Zhang, Lingwei</v>
          </cell>
          <cell r="J1017" t="str">
            <v>Walt Augustin</v>
          </cell>
          <cell r="L1017">
            <v>0</v>
          </cell>
          <cell r="M1017">
            <v>0</v>
          </cell>
          <cell r="N1017">
            <v>0</v>
          </cell>
          <cell r="O1017">
            <v>0</v>
          </cell>
          <cell r="P1017">
            <v>0</v>
          </cell>
          <cell r="Q1017">
            <v>0</v>
          </cell>
          <cell r="R1017" t="str">
            <v>Augustin, W</v>
          </cell>
          <cell r="S1017">
            <v>0</v>
          </cell>
          <cell r="T1017" t="str">
            <v>Franey, Hank</v>
          </cell>
          <cell r="U1017" t="str">
            <v>Schimpff, Stephen</v>
          </cell>
          <cell r="V1017" t="str">
            <v>Ashworth, John</v>
          </cell>
          <cell r="W1017" t="str">
            <v>Inactive</v>
          </cell>
        </row>
        <row r="1018">
          <cell r="A1018" t="str">
            <v>0298308</v>
          </cell>
          <cell r="B1018" t="str">
            <v xml:space="preserve">  Non-Operating Revenue</v>
          </cell>
          <cell r="C1018">
            <v>610</v>
          </cell>
          <cell r="E1018" t="str">
            <v>D</v>
          </cell>
          <cell r="F1018" t="str">
            <v xml:space="preserve"> </v>
          </cell>
          <cell r="G1018" t="str">
            <v xml:space="preserve"> </v>
          </cell>
          <cell r="H1018" t="str">
            <v>9SNF</v>
          </cell>
          <cell r="I1018" t="str">
            <v>Zhang, Lingwei</v>
          </cell>
          <cell r="J1018" t="str">
            <v>Walt Augustin</v>
          </cell>
          <cell r="L1018">
            <v>0</v>
          </cell>
          <cell r="M1018">
            <v>0</v>
          </cell>
          <cell r="N1018">
            <v>0</v>
          </cell>
          <cell r="O1018">
            <v>0</v>
          </cell>
          <cell r="P1018">
            <v>0</v>
          </cell>
          <cell r="Q1018">
            <v>0</v>
          </cell>
          <cell r="R1018" t="str">
            <v>Augustin, W</v>
          </cell>
          <cell r="S1018">
            <v>0</v>
          </cell>
          <cell r="T1018" t="str">
            <v>Franey, Hank</v>
          </cell>
          <cell r="U1018" t="str">
            <v>Schimpff, Stephen</v>
          </cell>
          <cell r="V1018" t="str">
            <v>Ashworth, John</v>
          </cell>
          <cell r="W1018" t="str">
            <v>Inactive</v>
          </cell>
        </row>
        <row r="1019">
          <cell r="A1019" t="str">
            <v>0298336</v>
          </cell>
          <cell r="B1019" t="str">
            <v xml:space="preserve">  Insurance</v>
          </cell>
          <cell r="C1019">
            <v>611</v>
          </cell>
          <cell r="E1019" t="str">
            <v>D</v>
          </cell>
          <cell r="F1019" t="str">
            <v xml:space="preserve"> </v>
          </cell>
          <cell r="G1019" t="str">
            <v xml:space="preserve"> </v>
          </cell>
          <cell r="H1019" t="str">
            <v>9SNF</v>
          </cell>
          <cell r="I1019" t="str">
            <v>Zhang, Lingwei</v>
          </cell>
          <cell r="J1019" t="str">
            <v>Walt Augustin</v>
          </cell>
          <cell r="L1019">
            <v>0</v>
          </cell>
          <cell r="M1019">
            <v>0</v>
          </cell>
          <cell r="N1019">
            <v>0</v>
          </cell>
          <cell r="O1019">
            <v>0</v>
          </cell>
          <cell r="P1019">
            <v>0</v>
          </cell>
          <cell r="Q1019">
            <v>0</v>
          </cell>
          <cell r="R1019" t="str">
            <v>Augustin, W</v>
          </cell>
          <cell r="S1019">
            <v>0</v>
          </cell>
          <cell r="T1019" t="str">
            <v>Franey, Hank</v>
          </cell>
          <cell r="U1019" t="str">
            <v>Schimpff, Stephen</v>
          </cell>
          <cell r="V1019" t="str">
            <v>Ashworth, John</v>
          </cell>
          <cell r="W1019" t="str">
            <v>Inactive</v>
          </cell>
        </row>
        <row r="1020">
          <cell r="A1020" t="str">
            <v>0298338</v>
          </cell>
          <cell r="B1020" t="str">
            <v xml:space="preserve">  Depreciation</v>
          </cell>
          <cell r="C1020">
            <v>612</v>
          </cell>
          <cell r="E1020" t="str">
            <v>D</v>
          </cell>
          <cell r="F1020" t="str">
            <v xml:space="preserve"> </v>
          </cell>
          <cell r="G1020" t="str">
            <v xml:space="preserve"> </v>
          </cell>
          <cell r="H1020" t="str">
            <v>9SNF</v>
          </cell>
          <cell r="I1020" t="str">
            <v>Zhang, Lingwei</v>
          </cell>
          <cell r="J1020" t="str">
            <v>Walt Augustin</v>
          </cell>
          <cell r="L1020">
            <v>0</v>
          </cell>
          <cell r="M1020">
            <v>0</v>
          </cell>
          <cell r="N1020">
            <v>0</v>
          </cell>
          <cell r="O1020">
            <v>0</v>
          </cell>
          <cell r="P1020">
            <v>0</v>
          </cell>
          <cell r="Q1020">
            <v>0</v>
          </cell>
          <cell r="R1020" t="str">
            <v>Augustin, W</v>
          </cell>
          <cell r="S1020">
            <v>0</v>
          </cell>
          <cell r="T1020" t="str">
            <v>Franey, Hank</v>
          </cell>
          <cell r="U1020" t="str">
            <v>Schimpff, Stephen</v>
          </cell>
          <cell r="V1020" t="str">
            <v>Ashworth, John</v>
          </cell>
          <cell r="W1020" t="str">
            <v>Inactive</v>
          </cell>
        </row>
        <row r="1021">
          <cell r="A1021" t="str">
            <v>0298340</v>
          </cell>
          <cell r="B1021" t="str">
            <v xml:space="preserve">  Interest Expense</v>
          </cell>
          <cell r="C1021">
            <v>613</v>
          </cell>
          <cell r="E1021" t="str">
            <v>D</v>
          </cell>
          <cell r="F1021" t="str">
            <v xml:space="preserve"> </v>
          </cell>
          <cell r="G1021" t="str">
            <v xml:space="preserve"> </v>
          </cell>
          <cell r="H1021" t="str">
            <v>9SNF</v>
          </cell>
          <cell r="I1021" t="str">
            <v>Zhang, Lingwei</v>
          </cell>
          <cell r="J1021" t="str">
            <v>Walt Augustin</v>
          </cell>
          <cell r="L1021">
            <v>0</v>
          </cell>
          <cell r="M1021">
            <v>0</v>
          </cell>
          <cell r="N1021">
            <v>0</v>
          </cell>
          <cell r="O1021">
            <v>0</v>
          </cell>
          <cell r="P1021">
            <v>0</v>
          </cell>
          <cell r="Q1021">
            <v>0</v>
          </cell>
          <cell r="R1021" t="str">
            <v>Augustin, W</v>
          </cell>
          <cell r="S1021">
            <v>0</v>
          </cell>
          <cell r="T1021" t="str">
            <v>Franey, Hank</v>
          </cell>
          <cell r="U1021" t="str">
            <v>Schimpff, Stephen</v>
          </cell>
          <cell r="V1021" t="str">
            <v>Ashworth, John</v>
          </cell>
          <cell r="W1021" t="str">
            <v>Inactive</v>
          </cell>
        </row>
        <row r="1022">
          <cell r="A1022" t="str">
            <v>0298342</v>
          </cell>
          <cell r="B1022" t="str">
            <v xml:space="preserve">  Fringe Benefits</v>
          </cell>
          <cell r="C1022">
            <v>614</v>
          </cell>
          <cell r="E1022" t="str">
            <v>D</v>
          </cell>
          <cell r="F1022" t="str">
            <v xml:space="preserve"> </v>
          </cell>
          <cell r="G1022" t="str">
            <v xml:space="preserve"> </v>
          </cell>
          <cell r="H1022" t="str">
            <v>9SNF</v>
          </cell>
          <cell r="I1022" t="str">
            <v>Zhang, Lingwei</v>
          </cell>
          <cell r="J1022" t="str">
            <v>Walt Augustin</v>
          </cell>
          <cell r="L1022">
            <v>0</v>
          </cell>
          <cell r="M1022">
            <v>0</v>
          </cell>
          <cell r="N1022">
            <v>0</v>
          </cell>
          <cell r="O1022">
            <v>0</v>
          </cell>
          <cell r="P1022">
            <v>0</v>
          </cell>
          <cell r="Q1022">
            <v>0</v>
          </cell>
          <cell r="R1022" t="str">
            <v>Augustin, W</v>
          </cell>
          <cell r="S1022">
            <v>0</v>
          </cell>
          <cell r="T1022" t="str">
            <v>Franey, Hank</v>
          </cell>
          <cell r="U1022" t="str">
            <v>Schimpff, Stephen</v>
          </cell>
          <cell r="V1022" t="str">
            <v>Ashworth, John</v>
          </cell>
          <cell r="W1022" t="str">
            <v>Inactive</v>
          </cell>
        </row>
      </sheetData>
      <sheetData sheetId="2">
        <row r="136">
          <cell r="A136" t="str">
            <v>0467361</v>
          </cell>
          <cell r="B136" t="str">
            <v xml:space="preserve">  Radiation Oncology</v>
          </cell>
          <cell r="C136">
            <v>630</v>
          </cell>
          <cell r="F136" t="str">
            <v xml:space="preserve"> </v>
          </cell>
          <cell r="G136" t="str">
            <v xml:space="preserve"> </v>
          </cell>
          <cell r="H136" t="str">
            <v>4INAC</v>
          </cell>
          <cell r="I136" t="str">
            <v>Zhang, Lingwei</v>
          </cell>
          <cell r="J136" t="str">
            <v>Walt Augustin</v>
          </cell>
          <cell r="K136" t="str">
            <v>B. Rayme</v>
          </cell>
          <cell r="L136">
            <v>0</v>
          </cell>
          <cell r="M136">
            <v>0</v>
          </cell>
          <cell r="N136">
            <v>0</v>
          </cell>
          <cell r="O136">
            <v>0</v>
          </cell>
          <cell r="P136">
            <v>0</v>
          </cell>
          <cell r="Q136">
            <v>0</v>
          </cell>
          <cell r="R136" t="str">
            <v>Augustin, W</v>
          </cell>
          <cell r="S136">
            <v>0</v>
          </cell>
          <cell r="T136" t="str">
            <v>Franey, Hank</v>
          </cell>
          <cell r="U136" t="str">
            <v>Schimpff, Stephen</v>
          </cell>
          <cell r="V136" t="str">
            <v>Ashworth, John</v>
          </cell>
          <cell r="W136" t="str">
            <v>Inactive</v>
          </cell>
        </row>
        <row r="137">
          <cell r="A137" t="str">
            <v>0476457</v>
          </cell>
          <cell r="B137" t="str">
            <v xml:space="preserve">  Patient Care Services</v>
          </cell>
          <cell r="C137">
            <v>641</v>
          </cell>
          <cell r="F137" t="str">
            <v xml:space="preserve"> </v>
          </cell>
          <cell r="G137" t="str">
            <v xml:space="preserve"> </v>
          </cell>
          <cell r="H137" t="str">
            <v>4INAC</v>
          </cell>
          <cell r="I137" t="str">
            <v>Zhang, Lingwei</v>
          </cell>
          <cell r="J137" t="str">
            <v>Walt Augustin</v>
          </cell>
          <cell r="K137" t="str">
            <v>B. Rayme</v>
          </cell>
          <cell r="L137">
            <v>0</v>
          </cell>
          <cell r="M137">
            <v>0</v>
          </cell>
          <cell r="N137">
            <v>0</v>
          </cell>
          <cell r="O137">
            <v>0</v>
          </cell>
          <cell r="P137">
            <v>0</v>
          </cell>
          <cell r="Q137">
            <v>0</v>
          </cell>
          <cell r="R137" t="str">
            <v>Augustin, W</v>
          </cell>
          <cell r="S137">
            <v>0</v>
          </cell>
          <cell r="T137" t="str">
            <v>Franey, Hank</v>
          </cell>
          <cell r="U137" t="str">
            <v>Schimpff, Stephen</v>
          </cell>
          <cell r="V137" t="str">
            <v>Ashworth, John</v>
          </cell>
          <cell r="W137" t="str">
            <v>Inactive</v>
          </cell>
        </row>
        <row r="138">
          <cell r="A138" t="str">
            <v>0476440</v>
          </cell>
          <cell r="B138" t="str">
            <v xml:space="preserve">  Outpatient Pharmacy</v>
          </cell>
          <cell r="C138">
            <v>631</v>
          </cell>
          <cell r="E138" t="str">
            <v>R</v>
          </cell>
          <cell r="F138" t="str">
            <v xml:space="preserve"> </v>
          </cell>
          <cell r="G138" t="str">
            <v xml:space="preserve"> </v>
          </cell>
          <cell r="H138" t="str">
            <v>4INAC</v>
          </cell>
          <cell r="I138" t="str">
            <v>Zhang, Lingwei</v>
          </cell>
          <cell r="J138" t="str">
            <v>Walt Augustin</v>
          </cell>
          <cell r="L138">
            <v>0</v>
          </cell>
          <cell r="M138">
            <v>0</v>
          </cell>
          <cell r="N138">
            <v>0</v>
          </cell>
          <cell r="O138">
            <v>0</v>
          </cell>
          <cell r="P138">
            <v>0</v>
          </cell>
          <cell r="Q138">
            <v>0</v>
          </cell>
          <cell r="R138" t="str">
            <v>Augustin, W</v>
          </cell>
          <cell r="S138">
            <v>0</v>
          </cell>
          <cell r="T138" t="str">
            <v>Franey, Hank</v>
          </cell>
          <cell r="U138" t="str">
            <v>Schimpff, Stephen</v>
          </cell>
          <cell r="V138" t="str">
            <v>Ashworth, John</v>
          </cell>
          <cell r="W138" t="str">
            <v>Inactive</v>
          </cell>
        </row>
        <row r="139">
          <cell r="A139" t="str">
            <v>0476480</v>
          </cell>
          <cell r="B139" t="str">
            <v xml:space="preserve">  Mobile Mammography</v>
          </cell>
          <cell r="C139">
            <v>649</v>
          </cell>
          <cell r="E139" t="str">
            <v>C</v>
          </cell>
          <cell r="F139" t="str">
            <v xml:space="preserve"> </v>
          </cell>
          <cell r="G139" t="str">
            <v xml:space="preserve"> </v>
          </cell>
          <cell r="H139" t="str">
            <v>4INAC</v>
          </cell>
          <cell r="I139" t="str">
            <v>Zhang, Lingwei</v>
          </cell>
          <cell r="J139" t="str">
            <v>Walt Augustin</v>
          </cell>
          <cell r="K139" t="str">
            <v>K. Franz</v>
          </cell>
          <cell r="L139">
            <v>0</v>
          </cell>
          <cell r="M139">
            <v>0</v>
          </cell>
          <cell r="N139">
            <v>0</v>
          </cell>
          <cell r="O139">
            <v>0</v>
          </cell>
          <cell r="P139">
            <v>0</v>
          </cell>
          <cell r="Q139">
            <v>0</v>
          </cell>
          <cell r="R139" t="str">
            <v>Augustin, W</v>
          </cell>
          <cell r="S139">
            <v>0</v>
          </cell>
          <cell r="T139" t="str">
            <v>Franey, Hank</v>
          </cell>
          <cell r="U139" t="str">
            <v>Schimpff, Stephen</v>
          </cell>
          <cell r="V139" t="str">
            <v>Ashworth, John</v>
          </cell>
          <cell r="W139" t="str">
            <v>Inactive</v>
          </cell>
        </row>
        <row r="140">
          <cell r="A140" t="str">
            <v>0478263</v>
          </cell>
          <cell r="B140" t="str">
            <v xml:space="preserve">  Residents</v>
          </cell>
          <cell r="C140">
            <v>651</v>
          </cell>
          <cell r="F140" t="str">
            <v xml:space="preserve"> </v>
          </cell>
          <cell r="G140" t="str">
            <v xml:space="preserve"> </v>
          </cell>
          <cell r="H140" t="str">
            <v>4INAC</v>
          </cell>
          <cell r="I140" t="str">
            <v>Naqvi, Mariam</v>
          </cell>
          <cell r="J140" t="str">
            <v>Walt Augustin</v>
          </cell>
          <cell r="L140">
            <v>0</v>
          </cell>
          <cell r="M140" t="str">
            <v>Zanti, Laura</v>
          </cell>
          <cell r="N140" t="str">
            <v>Rorison, David</v>
          </cell>
          <cell r="O140">
            <v>0</v>
          </cell>
          <cell r="P140">
            <v>0</v>
          </cell>
          <cell r="Q140">
            <v>0</v>
          </cell>
          <cell r="R140" t="str">
            <v>Augustin, W</v>
          </cell>
          <cell r="S140">
            <v>0</v>
          </cell>
          <cell r="T140" t="str">
            <v>Franey, Hank</v>
          </cell>
          <cell r="U140" t="str">
            <v>Schimpff, Stephen</v>
          </cell>
          <cell r="V140" t="str">
            <v>Ashworth, John</v>
          </cell>
          <cell r="W140" t="str">
            <v>Inactive</v>
          </cell>
        </row>
      </sheetData>
      <sheetData sheetId="3">
        <row r="208">
          <cell r="A208" t="str">
            <v>0787838</v>
          </cell>
          <cell r="B208" t="str">
            <v xml:space="preserve">  Biomedia Services</v>
          </cell>
          <cell r="C208">
            <v>762</v>
          </cell>
          <cell r="E208" t="str">
            <v>C</v>
          </cell>
          <cell r="F208" t="str">
            <v xml:space="preserve"> </v>
          </cell>
          <cell r="G208" t="str">
            <v xml:space="preserve"> </v>
          </cell>
          <cell r="H208" t="str">
            <v>7INAC</v>
          </cell>
          <cell r="I208" t="str">
            <v>Zhang, Lingwei</v>
          </cell>
          <cell r="J208" t="str">
            <v>Walt Augustin</v>
          </cell>
          <cell r="L208">
            <v>0</v>
          </cell>
          <cell r="M208">
            <v>0</v>
          </cell>
          <cell r="N208">
            <v>0</v>
          </cell>
          <cell r="O208">
            <v>0</v>
          </cell>
          <cell r="P208">
            <v>0</v>
          </cell>
          <cell r="Q208">
            <v>0</v>
          </cell>
          <cell r="R208" t="str">
            <v>Augustin, W</v>
          </cell>
          <cell r="S208">
            <v>0</v>
          </cell>
          <cell r="T208" t="str">
            <v>Franey, Hank</v>
          </cell>
          <cell r="U208" t="str">
            <v>Schimpff, Stephen</v>
          </cell>
          <cell r="V208" t="str">
            <v>Ashworth, John</v>
          </cell>
          <cell r="W208" t="str">
            <v>Inactive</v>
          </cell>
        </row>
        <row r="209">
          <cell r="A209" t="str">
            <v>0787839</v>
          </cell>
          <cell r="B209" t="str">
            <v xml:space="preserve">  Editorial/Publication</v>
          </cell>
          <cell r="C209">
            <v>763</v>
          </cell>
          <cell r="E209" t="str">
            <v>C</v>
          </cell>
          <cell r="F209" t="str">
            <v xml:space="preserve"> </v>
          </cell>
          <cell r="G209" t="str">
            <v xml:space="preserve"> </v>
          </cell>
          <cell r="H209" t="str">
            <v>7INAC</v>
          </cell>
          <cell r="I209" t="str">
            <v>Zhang, Lingwei</v>
          </cell>
          <cell r="J209" t="str">
            <v>Walt Augustin</v>
          </cell>
          <cell r="L209">
            <v>0</v>
          </cell>
          <cell r="M209">
            <v>0</v>
          </cell>
          <cell r="N209">
            <v>0</v>
          </cell>
          <cell r="O209">
            <v>0</v>
          </cell>
          <cell r="P209">
            <v>0</v>
          </cell>
          <cell r="Q209">
            <v>0</v>
          </cell>
          <cell r="R209" t="str">
            <v>Augustin, W</v>
          </cell>
          <cell r="S209">
            <v>0</v>
          </cell>
          <cell r="T209" t="str">
            <v>Franey, Hank</v>
          </cell>
          <cell r="U209" t="str">
            <v>Schimpff, Stephen</v>
          </cell>
          <cell r="V209" t="str">
            <v>Ashworth, John</v>
          </cell>
          <cell r="W209" t="str">
            <v>Inactive</v>
          </cell>
        </row>
        <row r="210">
          <cell r="A210" t="str">
            <v>0767983</v>
          </cell>
          <cell r="B210" t="str">
            <v xml:space="preserve">  Operating Room Ancillaries</v>
          </cell>
          <cell r="C210">
            <v>730</v>
          </cell>
          <cell r="H210" t="str">
            <v>7INAC</v>
          </cell>
          <cell r="I210" t="str">
            <v>Zhang, Lingwei</v>
          </cell>
          <cell r="J210" t="str">
            <v>Walt Augustin</v>
          </cell>
          <cell r="L210">
            <v>0</v>
          </cell>
          <cell r="M210">
            <v>0</v>
          </cell>
          <cell r="N210">
            <v>0</v>
          </cell>
          <cell r="O210">
            <v>0</v>
          </cell>
          <cell r="P210">
            <v>0</v>
          </cell>
          <cell r="Q210">
            <v>0</v>
          </cell>
          <cell r="R210" t="str">
            <v>Augustin, W</v>
          </cell>
          <cell r="S210">
            <v>0</v>
          </cell>
          <cell r="T210" t="str">
            <v>Franey, Hank</v>
          </cell>
          <cell r="U210" t="str">
            <v>Schimpff, Stephen</v>
          </cell>
          <cell r="V210" t="str">
            <v>Ashworth, John</v>
          </cell>
          <cell r="W210" t="str">
            <v>Inactive</v>
          </cell>
        </row>
        <row r="211">
          <cell r="A211" t="str">
            <v>0787844</v>
          </cell>
          <cell r="B211" t="str">
            <v xml:space="preserve">  Evaluation</v>
          </cell>
          <cell r="C211">
            <v>765</v>
          </cell>
          <cell r="E211" t="str">
            <v>C</v>
          </cell>
          <cell r="F211" t="str">
            <v xml:space="preserve"> </v>
          </cell>
          <cell r="G211" t="str">
            <v xml:space="preserve"> </v>
          </cell>
          <cell r="H211" t="str">
            <v>7INAC</v>
          </cell>
          <cell r="I211" t="str">
            <v>Zhang, Lingwei</v>
          </cell>
          <cell r="J211" t="str">
            <v>Walt Augustin</v>
          </cell>
          <cell r="L211">
            <v>0</v>
          </cell>
          <cell r="M211">
            <v>0</v>
          </cell>
          <cell r="N211">
            <v>0</v>
          </cell>
          <cell r="O211">
            <v>0</v>
          </cell>
          <cell r="P211">
            <v>0</v>
          </cell>
          <cell r="Q211">
            <v>0</v>
          </cell>
          <cell r="R211" t="str">
            <v>Augustin, W</v>
          </cell>
          <cell r="S211">
            <v>0</v>
          </cell>
          <cell r="T211" t="str">
            <v>Franey, Hank</v>
          </cell>
          <cell r="U211" t="str">
            <v>Schimpff, Stephen</v>
          </cell>
          <cell r="V211" t="str">
            <v>Ashworth, John</v>
          </cell>
          <cell r="W211" t="str">
            <v>Inactive</v>
          </cell>
        </row>
        <row r="212">
          <cell r="A212" t="str">
            <v>0787890</v>
          </cell>
          <cell r="B212" t="str">
            <v xml:space="preserve">  Research</v>
          </cell>
          <cell r="C212">
            <v>767</v>
          </cell>
          <cell r="E212" t="str">
            <v>C</v>
          </cell>
          <cell r="F212" t="str">
            <v xml:space="preserve"> </v>
          </cell>
          <cell r="G212" t="str">
            <v xml:space="preserve"> </v>
          </cell>
          <cell r="H212" t="str">
            <v>7INAC</v>
          </cell>
          <cell r="I212" t="str">
            <v>Zhang, Lingwei</v>
          </cell>
          <cell r="J212" t="str">
            <v>Walt Augustin</v>
          </cell>
          <cell r="L212">
            <v>0</v>
          </cell>
          <cell r="M212">
            <v>0</v>
          </cell>
          <cell r="N212">
            <v>0</v>
          </cell>
          <cell r="O212">
            <v>0</v>
          </cell>
          <cell r="P212">
            <v>0</v>
          </cell>
          <cell r="Q212">
            <v>0</v>
          </cell>
          <cell r="R212" t="str">
            <v>Augustin, W</v>
          </cell>
          <cell r="S212">
            <v>0</v>
          </cell>
          <cell r="T212" t="str">
            <v>Franey, Hank</v>
          </cell>
          <cell r="U212" t="str">
            <v>Schimpff, Stephen</v>
          </cell>
          <cell r="V212" t="str">
            <v>Ashworth, John</v>
          </cell>
          <cell r="W212" t="str">
            <v>Inactive</v>
          </cell>
        </row>
      </sheetData>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UMH"/>
      <sheetName val="CC"/>
      <sheetName val="STC"/>
      <sheetName val="CORP"/>
    </sheetNames>
    <sheetDataSet>
      <sheetData sheetId="0" refreshError="1"/>
      <sheetData sheetId="1"/>
      <sheetData sheetId="2"/>
      <sheetData sheetId="3"/>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UMH"/>
      <sheetName val="CC"/>
      <sheetName val="STC"/>
      <sheetName val="CORP"/>
    </sheetNames>
    <sheetDataSet>
      <sheetData sheetId="0" refreshError="1"/>
      <sheetData sheetId="1">
        <row r="976">
          <cell r="A976" t="str">
            <v>0167532</v>
          </cell>
          <cell r="B976" t="str">
            <v xml:space="preserve">  Transitional Rehab Center</v>
          </cell>
          <cell r="C976">
            <v>123</v>
          </cell>
          <cell r="E976" t="str">
            <v>D</v>
          </cell>
          <cell r="F976" t="str">
            <v xml:space="preserve"> </v>
          </cell>
          <cell r="G976" t="str">
            <v xml:space="preserve"> </v>
          </cell>
          <cell r="H976" t="str">
            <v>1INAC</v>
          </cell>
          <cell r="I976" t="str">
            <v>Zhang, Lingwei</v>
          </cell>
          <cell r="J976" t="str">
            <v>Walt Augustin</v>
          </cell>
          <cell r="L976">
            <v>0</v>
          </cell>
          <cell r="M976">
            <v>0</v>
          </cell>
          <cell r="N976">
            <v>0</v>
          </cell>
          <cell r="O976">
            <v>0</v>
          </cell>
          <cell r="P976">
            <v>0</v>
          </cell>
          <cell r="Q976">
            <v>0</v>
          </cell>
          <cell r="R976" t="str">
            <v>Augustin, W</v>
          </cell>
          <cell r="S976">
            <v>0</v>
          </cell>
          <cell r="T976" t="str">
            <v>Franey, Hank</v>
          </cell>
          <cell r="U976" t="str">
            <v>Schimpff, Stephen</v>
          </cell>
          <cell r="V976" t="str">
            <v>Ashworth, John</v>
          </cell>
          <cell r="W976" t="str">
            <v>Inactive</v>
          </cell>
        </row>
        <row r="977">
          <cell r="A977" t="str">
            <v>0168212</v>
          </cell>
          <cell r="B977" t="str">
            <v xml:space="preserve">  Joslin at Shipleys</v>
          </cell>
          <cell r="C977">
            <v>128</v>
          </cell>
          <cell r="E977" t="str">
            <v>D</v>
          </cell>
          <cell r="F977" t="str">
            <v xml:space="preserve"> </v>
          </cell>
          <cell r="G977" t="str">
            <v xml:space="preserve"> </v>
          </cell>
          <cell r="H977" t="str">
            <v>1INAC</v>
          </cell>
          <cell r="I977" t="str">
            <v>Zhang, Lingwei</v>
          </cell>
          <cell r="J977" t="str">
            <v>Walt Augustin</v>
          </cell>
          <cell r="L977">
            <v>0</v>
          </cell>
          <cell r="M977">
            <v>0</v>
          </cell>
          <cell r="N977">
            <v>0</v>
          </cell>
          <cell r="O977">
            <v>0</v>
          </cell>
          <cell r="P977">
            <v>0</v>
          </cell>
          <cell r="Q977">
            <v>0</v>
          </cell>
          <cell r="R977" t="str">
            <v>Augustin, W</v>
          </cell>
          <cell r="S977">
            <v>0</v>
          </cell>
          <cell r="T977" t="str">
            <v>Franey, Hank</v>
          </cell>
          <cell r="U977" t="str">
            <v>Schimpff, Stephen</v>
          </cell>
          <cell r="V977" t="str">
            <v>Ashworth, John</v>
          </cell>
          <cell r="W977" t="str">
            <v>Inactive</v>
          </cell>
        </row>
        <row r="978">
          <cell r="A978" t="str">
            <v>0176027</v>
          </cell>
          <cell r="B978" t="str">
            <v xml:space="preserve">  SRGN Acute 10 South</v>
          </cell>
          <cell r="C978">
            <v>146</v>
          </cell>
          <cell r="E978" t="str">
            <v>D</v>
          </cell>
          <cell r="F978" t="str">
            <v xml:space="preserve"> </v>
          </cell>
          <cell r="G978" t="str">
            <v xml:space="preserve"> </v>
          </cell>
          <cell r="H978" t="str">
            <v>1INAC</v>
          </cell>
          <cell r="I978" t="str">
            <v>Zhang, Lingwei</v>
          </cell>
          <cell r="J978" t="str">
            <v>Walt Augustin</v>
          </cell>
          <cell r="L978">
            <v>0</v>
          </cell>
          <cell r="M978">
            <v>0</v>
          </cell>
          <cell r="N978">
            <v>0</v>
          </cell>
          <cell r="O978">
            <v>0</v>
          </cell>
          <cell r="P978">
            <v>0</v>
          </cell>
          <cell r="Q978">
            <v>0</v>
          </cell>
          <cell r="R978" t="str">
            <v>Augustin, W</v>
          </cell>
          <cell r="S978">
            <v>0</v>
          </cell>
          <cell r="T978" t="str">
            <v>Franey, Hank</v>
          </cell>
          <cell r="U978" t="str">
            <v>Schimpff, Stephen</v>
          </cell>
          <cell r="V978" t="str">
            <v>Ashworth, John</v>
          </cell>
          <cell r="W978" t="str">
            <v>Inactive</v>
          </cell>
        </row>
        <row r="979">
          <cell r="A979" t="str">
            <v>0176053</v>
          </cell>
          <cell r="B979" t="str">
            <v xml:space="preserve">  SRGN SICU/SD GUD 4W</v>
          </cell>
          <cell r="C979">
            <v>147</v>
          </cell>
          <cell r="E979" t="str">
            <v>D</v>
          </cell>
          <cell r="F979" t="str">
            <v xml:space="preserve"> </v>
          </cell>
          <cell r="G979" t="str">
            <v xml:space="preserve"> </v>
          </cell>
          <cell r="H979" t="str">
            <v>1INAC</v>
          </cell>
          <cell r="I979" t="str">
            <v>Zhang, Lingwei</v>
          </cell>
          <cell r="J979" t="str">
            <v>Walt Augustin</v>
          </cell>
          <cell r="L979">
            <v>0</v>
          </cell>
          <cell r="M979">
            <v>0</v>
          </cell>
          <cell r="N979">
            <v>0</v>
          </cell>
          <cell r="O979">
            <v>0</v>
          </cell>
          <cell r="P979">
            <v>0</v>
          </cell>
          <cell r="Q979">
            <v>0</v>
          </cell>
          <cell r="R979" t="str">
            <v>Augustin, W</v>
          </cell>
          <cell r="S979">
            <v>0</v>
          </cell>
          <cell r="T979" t="str">
            <v>Franey, Hank</v>
          </cell>
          <cell r="U979" t="str">
            <v>Schimpff, Stephen</v>
          </cell>
          <cell r="V979" t="str">
            <v>Ashworth, John</v>
          </cell>
          <cell r="W979" t="str">
            <v>Inactive</v>
          </cell>
        </row>
        <row r="980">
          <cell r="A980" t="str">
            <v>0176105</v>
          </cell>
          <cell r="B980" t="str">
            <v xml:space="preserve">  Peds GI Clinic</v>
          </cell>
          <cell r="C980">
            <v>149</v>
          </cell>
          <cell r="E980" t="str">
            <v>D</v>
          </cell>
          <cell r="F980" t="str">
            <v xml:space="preserve"> </v>
          </cell>
          <cell r="G980" t="str">
            <v xml:space="preserve"> </v>
          </cell>
          <cell r="H980" t="str">
            <v>1INAC</v>
          </cell>
          <cell r="I980" t="str">
            <v>Zhang, Lingwei</v>
          </cell>
          <cell r="J980" t="str">
            <v>Walt Augustin</v>
          </cell>
          <cell r="L980">
            <v>0</v>
          </cell>
          <cell r="M980">
            <v>0</v>
          </cell>
          <cell r="N980">
            <v>0</v>
          </cell>
          <cell r="O980">
            <v>0</v>
          </cell>
          <cell r="P980" t="str">
            <v>Hernandez, Alexis</v>
          </cell>
          <cell r="Q980">
            <v>0</v>
          </cell>
          <cell r="R980" t="str">
            <v>Augustin, W</v>
          </cell>
          <cell r="S980">
            <v>0</v>
          </cell>
          <cell r="T980" t="str">
            <v>Franey, Hank</v>
          </cell>
          <cell r="U980" t="str">
            <v>Schimpff, Stephen</v>
          </cell>
          <cell r="V980" t="str">
            <v>Ashworth, John</v>
          </cell>
          <cell r="W980" t="str">
            <v>Inactive</v>
          </cell>
        </row>
        <row r="981">
          <cell r="A981" t="str">
            <v>0176270</v>
          </cell>
          <cell r="B981" t="str">
            <v xml:space="preserve">  SRGN Step Down</v>
          </cell>
          <cell r="C981">
            <v>169</v>
          </cell>
          <cell r="E981" t="str">
            <v>D</v>
          </cell>
          <cell r="F981" t="str">
            <v xml:space="preserve"> </v>
          </cell>
          <cell r="G981" t="str">
            <v xml:space="preserve"> </v>
          </cell>
          <cell r="H981" t="str">
            <v>1INAC</v>
          </cell>
          <cell r="I981" t="str">
            <v>Zhang, Lingwei</v>
          </cell>
          <cell r="J981" t="str">
            <v>Walt Augustin</v>
          </cell>
          <cell r="L981">
            <v>0</v>
          </cell>
          <cell r="M981">
            <v>0</v>
          </cell>
          <cell r="N981">
            <v>0</v>
          </cell>
          <cell r="O981">
            <v>0</v>
          </cell>
          <cell r="P981">
            <v>0</v>
          </cell>
          <cell r="Q981">
            <v>0</v>
          </cell>
          <cell r="R981" t="str">
            <v>Augustin, W</v>
          </cell>
          <cell r="S981">
            <v>0</v>
          </cell>
          <cell r="T981" t="str">
            <v>Franey, Hank</v>
          </cell>
          <cell r="U981" t="str">
            <v>Schimpff, Stephen</v>
          </cell>
          <cell r="V981" t="str">
            <v>Ashworth, John</v>
          </cell>
          <cell r="W981" t="str">
            <v>Inactive</v>
          </cell>
        </row>
        <row r="982">
          <cell r="A982" t="str">
            <v>0176357</v>
          </cell>
          <cell r="B982" t="str">
            <v xml:space="preserve">  PEDN PICU Step Down</v>
          </cell>
          <cell r="C982">
            <v>171</v>
          </cell>
          <cell r="E982" t="str">
            <v>D</v>
          </cell>
          <cell r="F982" t="str">
            <v xml:space="preserve"> </v>
          </cell>
          <cell r="G982" t="str">
            <v xml:space="preserve"> </v>
          </cell>
          <cell r="H982" t="str">
            <v>1INAC</v>
          </cell>
          <cell r="I982" t="str">
            <v>Zhang, Lingwei</v>
          </cell>
          <cell r="J982" t="str">
            <v>Walt Augustin</v>
          </cell>
          <cell r="L982">
            <v>0</v>
          </cell>
          <cell r="M982">
            <v>0</v>
          </cell>
          <cell r="N982">
            <v>0</v>
          </cell>
          <cell r="O982">
            <v>0</v>
          </cell>
          <cell r="P982">
            <v>0</v>
          </cell>
          <cell r="Q982">
            <v>0</v>
          </cell>
          <cell r="R982" t="str">
            <v>Augustin, W</v>
          </cell>
          <cell r="S982">
            <v>0</v>
          </cell>
          <cell r="T982" t="str">
            <v>Franey, Hank</v>
          </cell>
          <cell r="U982" t="str">
            <v>Schimpff, Stephen</v>
          </cell>
          <cell r="V982" t="str">
            <v>Ashworth, John</v>
          </cell>
          <cell r="W982" t="str">
            <v>Inactive</v>
          </cell>
        </row>
        <row r="983">
          <cell r="A983" t="str">
            <v>0176513</v>
          </cell>
          <cell r="B983" t="str">
            <v xml:space="preserve">  PEDN Transport</v>
          </cell>
          <cell r="C983">
            <v>173</v>
          </cell>
          <cell r="E983" t="str">
            <v>D</v>
          </cell>
          <cell r="F983" t="str">
            <v xml:space="preserve"> </v>
          </cell>
          <cell r="G983" t="str">
            <v xml:space="preserve"> </v>
          </cell>
          <cell r="H983" t="str">
            <v>1INAC</v>
          </cell>
          <cell r="I983" t="str">
            <v>Zhang, Lingwei</v>
          </cell>
          <cell r="J983" t="str">
            <v>Walt Augustin</v>
          </cell>
          <cell r="L983">
            <v>0</v>
          </cell>
          <cell r="M983">
            <v>0</v>
          </cell>
          <cell r="N983">
            <v>0</v>
          </cell>
          <cell r="O983">
            <v>0</v>
          </cell>
          <cell r="P983">
            <v>0</v>
          </cell>
          <cell r="Q983">
            <v>0</v>
          </cell>
          <cell r="R983" t="str">
            <v>Augustin, W</v>
          </cell>
          <cell r="S983">
            <v>0</v>
          </cell>
          <cell r="T983" t="str">
            <v>Franey, Hank</v>
          </cell>
          <cell r="U983" t="str">
            <v>Schimpff, Stephen</v>
          </cell>
          <cell r="V983" t="str">
            <v>Ashworth, John</v>
          </cell>
          <cell r="W983" t="str">
            <v>Inactive</v>
          </cell>
        </row>
        <row r="984">
          <cell r="A984" t="str">
            <v>0177241</v>
          </cell>
          <cell r="B984" t="str">
            <v xml:space="preserve">  LABA Neuropathology</v>
          </cell>
          <cell r="C984">
            <v>227</v>
          </cell>
          <cell r="E984" t="str">
            <v>D</v>
          </cell>
          <cell r="F984" t="str">
            <v xml:space="preserve"> </v>
          </cell>
          <cell r="G984" t="str">
            <v xml:space="preserve"> </v>
          </cell>
          <cell r="H984" t="str">
            <v>1INAC</v>
          </cell>
          <cell r="I984" t="str">
            <v>Zhang, Lingwei</v>
          </cell>
          <cell r="J984" t="str">
            <v>Walt Augustin</v>
          </cell>
          <cell r="L984">
            <v>0</v>
          </cell>
          <cell r="M984">
            <v>0</v>
          </cell>
          <cell r="N984">
            <v>0</v>
          </cell>
          <cell r="O984">
            <v>0</v>
          </cell>
          <cell r="P984">
            <v>0</v>
          </cell>
          <cell r="Q984">
            <v>0</v>
          </cell>
          <cell r="R984" t="str">
            <v>Augustin, W</v>
          </cell>
          <cell r="S984">
            <v>0</v>
          </cell>
          <cell r="T984" t="str">
            <v>Franey, Hank</v>
          </cell>
          <cell r="U984" t="str">
            <v>Schimpff, Stephen</v>
          </cell>
          <cell r="V984" t="str">
            <v>Ashworth, John</v>
          </cell>
          <cell r="W984" t="str">
            <v>Inactive</v>
          </cell>
        </row>
        <row r="985">
          <cell r="A985" t="str">
            <v>0177329</v>
          </cell>
          <cell r="B985" t="str">
            <v xml:space="preserve">  Rad Peds Card Cath</v>
          </cell>
          <cell r="C985">
            <v>238</v>
          </cell>
          <cell r="E985" t="str">
            <v>D</v>
          </cell>
          <cell r="F985" t="str">
            <v xml:space="preserve"> </v>
          </cell>
          <cell r="G985" t="str">
            <v xml:space="preserve"> </v>
          </cell>
          <cell r="H985" t="str">
            <v>1INAC</v>
          </cell>
          <cell r="I985" t="str">
            <v>Zhang, Lingwei</v>
          </cell>
          <cell r="J985" t="str">
            <v>Walt Augustin</v>
          </cell>
          <cell r="L985">
            <v>0</v>
          </cell>
          <cell r="M985">
            <v>0</v>
          </cell>
          <cell r="N985">
            <v>0</v>
          </cell>
          <cell r="O985">
            <v>0</v>
          </cell>
          <cell r="P985">
            <v>0</v>
          </cell>
          <cell r="Q985">
            <v>0</v>
          </cell>
          <cell r="R985" t="str">
            <v>Augustin, W</v>
          </cell>
          <cell r="S985">
            <v>0</v>
          </cell>
          <cell r="T985" t="str">
            <v>Franey, Hank</v>
          </cell>
          <cell r="U985" t="str">
            <v>Schimpff, Stephen</v>
          </cell>
          <cell r="V985" t="str">
            <v>Ashworth, John</v>
          </cell>
          <cell r="W985" t="str">
            <v>Inactive</v>
          </cell>
        </row>
        <row r="986">
          <cell r="A986" t="str">
            <v>0177600</v>
          </cell>
          <cell r="B986" t="str">
            <v xml:space="preserve">  Dermatology</v>
          </cell>
          <cell r="C986">
            <v>252</v>
          </cell>
          <cell r="E986" t="str">
            <v>D</v>
          </cell>
          <cell r="F986" t="str">
            <v xml:space="preserve"> </v>
          </cell>
          <cell r="G986" t="str">
            <v xml:space="preserve"> </v>
          </cell>
          <cell r="H986" t="str">
            <v>1INAC</v>
          </cell>
          <cell r="I986" t="str">
            <v>Zhang, Lingwei</v>
          </cell>
          <cell r="J986" t="str">
            <v>Walt Augustin</v>
          </cell>
          <cell r="L986">
            <v>0</v>
          </cell>
          <cell r="M986">
            <v>0</v>
          </cell>
          <cell r="N986">
            <v>0</v>
          </cell>
          <cell r="O986">
            <v>0</v>
          </cell>
          <cell r="P986">
            <v>0</v>
          </cell>
          <cell r="Q986">
            <v>0</v>
          </cell>
          <cell r="R986" t="str">
            <v>Augustin, W</v>
          </cell>
          <cell r="S986">
            <v>0</v>
          </cell>
          <cell r="T986" t="str">
            <v>Franey, Hank</v>
          </cell>
          <cell r="U986" t="str">
            <v>Schimpff, Stephen</v>
          </cell>
          <cell r="V986" t="str">
            <v>Ashworth, John</v>
          </cell>
          <cell r="W986" t="str">
            <v>Inactive</v>
          </cell>
        </row>
        <row r="987">
          <cell r="A987" t="str">
            <v>0178608</v>
          </cell>
          <cell r="B987" t="str">
            <v xml:space="preserve">  Post Acute Services Administration</v>
          </cell>
          <cell r="C987">
            <v>292</v>
          </cell>
          <cell r="E987" t="str">
            <v>D</v>
          </cell>
          <cell r="F987" t="str">
            <v xml:space="preserve"> </v>
          </cell>
          <cell r="G987" t="str">
            <v xml:space="preserve"> </v>
          </cell>
          <cell r="H987" t="str">
            <v>1INAC</v>
          </cell>
          <cell r="I987" t="str">
            <v>Zhang, Lingwei</v>
          </cell>
          <cell r="J987" t="str">
            <v>Walt Augustin</v>
          </cell>
          <cell r="L987">
            <v>0</v>
          </cell>
          <cell r="M987">
            <v>0</v>
          </cell>
          <cell r="N987">
            <v>0</v>
          </cell>
          <cell r="O987">
            <v>0</v>
          </cell>
          <cell r="P987">
            <v>0</v>
          </cell>
          <cell r="Q987">
            <v>0</v>
          </cell>
          <cell r="R987" t="str">
            <v>Augustin, W</v>
          </cell>
          <cell r="S987">
            <v>0</v>
          </cell>
          <cell r="T987" t="str">
            <v>Franey, Hank</v>
          </cell>
          <cell r="U987" t="str">
            <v>Schimpff, Stephen</v>
          </cell>
          <cell r="V987" t="str">
            <v>Ashworth, John</v>
          </cell>
          <cell r="W987" t="str">
            <v>Inactive</v>
          </cell>
        </row>
        <row r="988">
          <cell r="A988" t="str">
            <v>0178740</v>
          </cell>
          <cell r="B988" t="str">
            <v xml:space="preserve">  Administration </v>
          </cell>
          <cell r="C988">
            <v>313</v>
          </cell>
          <cell r="E988" t="str">
            <v>D</v>
          </cell>
          <cell r="F988" t="str">
            <v xml:space="preserve"> </v>
          </cell>
          <cell r="G988" t="str">
            <v xml:space="preserve"> </v>
          </cell>
          <cell r="H988" t="str">
            <v>1INAC</v>
          </cell>
          <cell r="I988" t="str">
            <v>Zhang, Lingwei</v>
          </cell>
          <cell r="J988" t="str">
            <v>Walt Augustin</v>
          </cell>
          <cell r="L988">
            <v>0</v>
          </cell>
          <cell r="M988">
            <v>0</v>
          </cell>
          <cell r="N988">
            <v>0</v>
          </cell>
          <cell r="O988">
            <v>0</v>
          </cell>
          <cell r="P988">
            <v>0</v>
          </cell>
          <cell r="Q988">
            <v>0</v>
          </cell>
          <cell r="R988" t="str">
            <v>Augustin, W</v>
          </cell>
          <cell r="S988">
            <v>0</v>
          </cell>
          <cell r="T988" t="str">
            <v>Franey, Hank</v>
          </cell>
          <cell r="U988" t="str">
            <v>Schimpff, Stephen</v>
          </cell>
          <cell r="V988" t="str">
            <v>Ashworth, John</v>
          </cell>
          <cell r="W988" t="str">
            <v>Inactive</v>
          </cell>
        </row>
        <row r="989">
          <cell r="A989" t="str">
            <v>0178769</v>
          </cell>
          <cell r="B989" t="str">
            <v xml:space="preserve">  Perioperative Nursing Plan Reduction</v>
          </cell>
          <cell r="C989">
            <v>327</v>
          </cell>
          <cell r="E989" t="str">
            <v>D</v>
          </cell>
          <cell r="F989" t="str">
            <v xml:space="preserve"> </v>
          </cell>
          <cell r="G989" t="str">
            <v xml:space="preserve"> </v>
          </cell>
          <cell r="H989" t="str">
            <v>1INAC</v>
          </cell>
          <cell r="I989" t="str">
            <v>Zhang, Lingwei</v>
          </cell>
          <cell r="J989" t="str">
            <v>Walt Augustin</v>
          </cell>
          <cell r="L989">
            <v>0</v>
          </cell>
          <cell r="M989">
            <v>0</v>
          </cell>
          <cell r="N989">
            <v>0</v>
          </cell>
          <cell r="O989">
            <v>0</v>
          </cell>
          <cell r="P989">
            <v>0</v>
          </cell>
          <cell r="Q989">
            <v>0</v>
          </cell>
          <cell r="R989" t="str">
            <v>Augustin, W</v>
          </cell>
          <cell r="S989">
            <v>0</v>
          </cell>
          <cell r="T989" t="str">
            <v>Franey, Hank</v>
          </cell>
          <cell r="U989" t="str">
            <v>Schimpff, Stephen</v>
          </cell>
          <cell r="V989" t="str">
            <v>Ashworth, John</v>
          </cell>
          <cell r="W989" t="str">
            <v>Inactive</v>
          </cell>
        </row>
        <row r="990">
          <cell r="A990" t="str">
            <v>0178770</v>
          </cell>
          <cell r="B990" t="str">
            <v xml:space="preserve">  Neuro Care Plan Reduction</v>
          </cell>
          <cell r="C990">
            <v>328</v>
          </cell>
          <cell r="E990" t="str">
            <v>D</v>
          </cell>
          <cell r="F990" t="str">
            <v xml:space="preserve"> </v>
          </cell>
          <cell r="G990" t="str">
            <v xml:space="preserve"> </v>
          </cell>
          <cell r="H990" t="str">
            <v>1INAC</v>
          </cell>
          <cell r="I990" t="str">
            <v>Zhang, Lingwei</v>
          </cell>
          <cell r="J990" t="str">
            <v>Walt Augustin</v>
          </cell>
          <cell r="L990">
            <v>0</v>
          </cell>
          <cell r="M990">
            <v>0</v>
          </cell>
          <cell r="N990">
            <v>0</v>
          </cell>
          <cell r="O990">
            <v>0</v>
          </cell>
          <cell r="P990">
            <v>0</v>
          </cell>
          <cell r="Q990">
            <v>0</v>
          </cell>
          <cell r="R990" t="str">
            <v>Augustin, W</v>
          </cell>
          <cell r="S990">
            <v>0</v>
          </cell>
          <cell r="T990" t="str">
            <v>Franey, Hank</v>
          </cell>
          <cell r="U990" t="str">
            <v>Schimpff, Stephen</v>
          </cell>
          <cell r="V990" t="str">
            <v>Ashworth, John</v>
          </cell>
          <cell r="W990" t="str">
            <v>Inactive</v>
          </cell>
        </row>
        <row r="991">
          <cell r="A991" t="str">
            <v>0188414</v>
          </cell>
          <cell r="B991" t="str">
            <v xml:space="preserve">  FAC Building Systems</v>
          </cell>
          <cell r="C991">
            <v>354</v>
          </cell>
          <cell r="E991" t="str">
            <v>D</v>
          </cell>
          <cell r="F991" t="str">
            <v xml:space="preserve"> </v>
          </cell>
          <cell r="G991" t="str">
            <v xml:space="preserve"> </v>
          </cell>
          <cell r="H991" t="str">
            <v>1INAC</v>
          </cell>
          <cell r="I991" t="str">
            <v>Zhang, Lingwei</v>
          </cell>
          <cell r="J991" t="str">
            <v>Walt Augustin</v>
          </cell>
          <cell r="L991">
            <v>0</v>
          </cell>
          <cell r="M991">
            <v>0</v>
          </cell>
          <cell r="N991">
            <v>0</v>
          </cell>
          <cell r="O991">
            <v>0</v>
          </cell>
          <cell r="P991">
            <v>0</v>
          </cell>
          <cell r="Q991">
            <v>0</v>
          </cell>
          <cell r="R991" t="str">
            <v>Augustin, W</v>
          </cell>
          <cell r="S991">
            <v>0</v>
          </cell>
          <cell r="T991" t="str">
            <v>Franey, Hank</v>
          </cell>
          <cell r="U991" t="str">
            <v>Schimpff, Stephen</v>
          </cell>
          <cell r="V991" t="str">
            <v>Ashworth, John</v>
          </cell>
          <cell r="W991" t="str">
            <v>Inactive</v>
          </cell>
        </row>
        <row r="992">
          <cell r="A992" t="str">
            <v>0188517</v>
          </cell>
          <cell r="B992" t="str">
            <v xml:space="preserve">  Finance Admin Adj</v>
          </cell>
          <cell r="C992">
            <v>417</v>
          </cell>
          <cell r="F992" t="str">
            <v xml:space="preserve"> </v>
          </cell>
          <cell r="G992" t="str">
            <v xml:space="preserve"> </v>
          </cell>
          <cell r="H992" t="str">
            <v>1INAC</v>
          </cell>
          <cell r="I992" t="str">
            <v>Zhang, Lingwei</v>
          </cell>
          <cell r="J992" t="str">
            <v>Walt Augustin</v>
          </cell>
          <cell r="L992">
            <v>0</v>
          </cell>
          <cell r="M992">
            <v>0</v>
          </cell>
          <cell r="N992">
            <v>0</v>
          </cell>
          <cell r="O992">
            <v>0</v>
          </cell>
          <cell r="P992">
            <v>0</v>
          </cell>
          <cell r="Q992">
            <v>0</v>
          </cell>
          <cell r="R992" t="str">
            <v>Augustin, W</v>
          </cell>
          <cell r="S992">
            <v>0</v>
          </cell>
          <cell r="T992" t="str">
            <v>Franey, Hank</v>
          </cell>
          <cell r="U992" t="str">
            <v>Schimpff, Stephen</v>
          </cell>
          <cell r="V992" t="str">
            <v>Ashworth, John</v>
          </cell>
          <cell r="W992" t="str">
            <v>Inactive</v>
          </cell>
        </row>
        <row r="993">
          <cell r="A993" t="str">
            <v>0188519</v>
          </cell>
          <cell r="B993" t="str">
            <v xml:space="preserve">  Shipley's PT</v>
          </cell>
          <cell r="C993">
            <v>419</v>
          </cell>
          <cell r="E993" t="str">
            <v>D</v>
          </cell>
          <cell r="F993" t="str">
            <v xml:space="preserve"> </v>
          </cell>
          <cell r="G993" t="str">
            <v xml:space="preserve"> </v>
          </cell>
          <cell r="H993" t="str">
            <v>1INAC</v>
          </cell>
          <cell r="I993" t="str">
            <v>Zhang, Lingwei</v>
          </cell>
          <cell r="J993" t="str">
            <v>Walt Augustin</v>
          </cell>
          <cell r="L993">
            <v>0</v>
          </cell>
          <cell r="M993">
            <v>0</v>
          </cell>
          <cell r="N993">
            <v>0</v>
          </cell>
          <cell r="O993">
            <v>0</v>
          </cell>
          <cell r="P993">
            <v>0</v>
          </cell>
          <cell r="Q993">
            <v>0</v>
          </cell>
          <cell r="R993" t="str">
            <v>Augustin, W</v>
          </cell>
          <cell r="S993">
            <v>0</v>
          </cell>
          <cell r="T993" t="str">
            <v>Franey, Hank</v>
          </cell>
          <cell r="U993" t="str">
            <v>Schimpff, Stephen</v>
          </cell>
          <cell r="V993" t="str">
            <v>Ashworth, John</v>
          </cell>
          <cell r="W993" t="str">
            <v>Inactive</v>
          </cell>
        </row>
        <row r="994">
          <cell r="A994" t="str">
            <v>0188531</v>
          </cell>
          <cell r="B994" t="str">
            <v xml:space="preserve">  Business Practices Management</v>
          </cell>
          <cell r="C994">
            <v>431</v>
          </cell>
          <cell r="E994" t="str">
            <v>D</v>
          </cell>
          <cell r="F994" t="str">
            <v xml:space="preserve"> </v>
          </cell>
          <cell r="G994" t="str">
            <v xml:space="preserve"> </v>
          </cell>
          <cell r="H994" t="str">
            <v>1INAC</v>
          </cell>
          <cell r="I994" t="str">
            <v>Zhang, Lingwei</v>
          </cell>
          <cell r="J994" t="str">
            <v>Walt Augustin</v>
          </cell>
          <cell r="L994">
            <v>0</v>
          </cell>
          <cell r="M994">
            <v>0</v>
          </cell>
          <cell r="N994">
            <v>0</v>
          </cell>
          <cell r="O994">
            <v>0</v>
          </cell>
          <cell r="P994">
            <v>0</v>
          </cell>
          <cell r="Q994">
            <v>0</v>
          </cell>
          <cell r="R994" t="str">
            <v>Augustin, W</v>
          </cell>
          <cell r="S994">
            <v>0</v>
          </cell>
          <cell r="T994" t="str">
            <v>Franey, Hank</v>
          </cell>
          <cell r="U994" t="str">
            <v>Schimpff, Stephen</v>
          </cell>
          <cell r="V994" t="str">
            <v>Ashworth, John</v>
          </cell>
          <cell r="W994" t="str">
            <v>Inactive</v>
          </cell>
        </row>
        <row r="995">
          <cell r="A995" t="str">
            <v>0188601</v>
          </cell>
          <cell r="B995" t="str">
            <v xml:space="preserve">  Corporate Rehabilitation</v>
          </cell>
          <cell r="C995">
            <v>444</v>
          </cell>
          <cell r="E995" t="str">
            <v>D</v>
          </cell>
          <cell r="F995" t="str">
            <v xml:space="preserve"> </v>
          </cell>
          <cell r="G995" t="str">
            <v xml:space="preserve"> </v>
          </cell>
          <cell r="H995" t="str">
            <v>1INAC</v>
          </cell>
          <cell r="I995" t="str">
            <v>Zhang, Lingwei</v>
          </cell>
          <cell r="J995" t="str">
            <v>Walt Augustin</v>
          </cell>
          <cell r="L995">
            <v>0</v>
          </cell>
          <cell r="M995">
            <v>0</v>
          </cell>
          <cell r="N995">
            <v>0</v>
          </cell>
          <cell r="O995">
            <v>0</v>
          </cell>
          <cell r="P995">
            <v>0</v>
          </cell>
          <cell r="Q995">
            <v>0</v>
          </cell>
          <cell r="R995" t="str">
            <v>Augustin, W</v>
          </cell>
          <cell r="S995">
            <v>0</v>
          </cell>
          <cell r="T995" t="str">
            <v>Franey, Hank</v>
          </cell>
          <cell r="U995" t="str">
            <v>Schimpff, Stephen</v>
          </cell>
          <cell r="V995" t="str">
            <v>Ashworth, John</v>
          </cell>
          <cell r="W995" t="str">
            <v>Inactive</v>
          </cell>
        </row>
        <row r="996">
          <cell r="A996" t="str">
            <v>0188602</v>
          </cell>
          <cell r="B996" t="str">
            <v xml:space="preserve">  PLNA Strategic Development</v>
          </cell>
          <cell r="C996">
            <v>445</v>
          </cell>
          <cell r="E996" t="str">
            <v>D</v>
          </cell>
          <cell r="F996" t="str">
            <v xml:space="preserve"> </v>
          </cell>
          <cell r="G996" t="str">
            <v xml:space="preserve"> </v>
          </cell>
          <cell r="H996" t="str">
            <v>1INAC</v>
          </cell>
          <cell r="I996" t="str">
            <v>Zhang, Lingwei</v>
          </cell>
          <cell r="J996" t="str">
            <v>Walt Augustin</v>
          </cell>
          <cell r="L996">
            <v>0</v>
          </cell>
          <cell r="M996">
            <v>0</v>
          </cell>
          <cell r="N996">
            <v>0</v>
          </cell>
          <cell r="O996">
            <v>0</v>
          </cell>
          <cell r="P996">
            <v>0</v>
          </cell>
          <cell r="Q996">
            <v>0</v>
          </cell>
          <cell r="R996" t="str">
            <v>Augustin, W</v>
          </cell>
          <cell r="S996">
            <v>0</v>
          </cell>
          <cell r="T996" t="str">
            <v>Franey, Hank</v>
          </cell>
          <cell r="U996" t="str">
            <v>Schimpff, Stephen</v>
          </cell>
          <cell r="V996" t="str">
            <v>Ashworth, John</v>
          </cell>
          <cell r="W996" t="str">
            <v>Inactive</v>
          </cell>
        </row>
        <row r="997">
          <cell r="A997" t="str">
            <v>0188637</v>
          </cell>
          <cell r="B997" t="str">
            <v xml:space="preserve">  PHO Development</v>
          </cell>
          <cell r="C997">
            <v>472</v>
          </cell>
          <cell r="E997" t="str">
            <v>D</v>
          </cell>
          <cell r="F997" t="str">
            <v xml:space="preserve"> </v>
          </cell>
          <cell r="G997" t="str">
            <v xml:space="preserve"> </v>
          </cell>
          <cell r="H997" t="str">
            <v>1INAC</v>
          </cell>
          <cell r="I997" t="str">
            <v>Zhang, Lingwei</v>
          </cell>
          <cell r="J997" t="str">
            <v>Walt Augustin</v>
          </cell>
          <cell r="L997">
            <v>0</v>
          </cell>
          <cell r="M997">
            <v>0</v>
          </cell>
          <cell r="N997">
            <v>0</v>
          </cell>
          <cell r="O997">
            <v>0</v>
          </cell>
          <cell r="P997">
            <v>0</v>
          </cell>
          <cell r="Q997">
            <v>0</v>
          </cell>
          <cell r="R997" t="str">
            <v>Augustin, W</v>
          </cell>
          <cell r="S997">
            <v>0</v>
          </cell>
          <cell r="T997" t="str">
            <v>Franey, Hank</v>
          </cell>
          <cell r="U997" t="str">
            <v>Schimpff, Stephen</v>
          </cell>
          <cell r="V997" t="str">
            <v>Ashworth, John</v>
          </cell>
          <cell r="W997" t="str">
            <v>Inactive</v>
          </cell>
        </row>
        <row r="998">
          <cell r="A998" t="str">
            <v>0188758</v>
          </cell>
          <cell r="B998" t="str">
            <v xml:space="preserve">  QPPD Recruitment</v>
          </cell>
          <cell r="C998">
            <v>502</v>
          </cell>
          <cell r="E998" t="str">
            <v>D</v>
          </cell>
          <cell r="F998" t="str">
            <v xml:space="preserve"> </v>
          </cell>
          <cell r="G998" t="str">
            <v xml:space="preserve"> </v>
          </cell>
          <cell r="H998" t="str">
            <v>1INAC</v>
          </cell>
          <cell r="I998" t="str">
            <v>Zhang, Lingwei</v>
          </cell>
          <cell r="J998" t="str">
            <v>Walt Augustin</v>
          </cell>
          <cell r="L998">
            <v>0</v>
          </cell>
          <cell r="M998">
            <v>0</v>
          </cell>
          <cell r="N998">
            <v>0</v>
          </cell>
          <cell r="O998">
            <v>0</v>
          </cell>
          <cell r="P998">
            <v>0</v>
          </cell>
          <cell r="Q998">
            <v>0</v>
          </cell>
          <cell r="R998" t="str">
            <v>Augustin, W</v>
          </cell>
          <cell r="S998">
            <v>0</v>
          </cell>
          <cell r="T998" t="str">
            <v>Franey, Hank</v>
          </cell>
          <cell r="U998" t="str">
            <v>Schimpff, Stephen</v>
          </cell>
          <cell r="V998" t="str">
            <v>Ashworth, John</v>
          </cell>
          <cell r="W998" t="str">
            <v>Inactive</v>
          </cell>
        </row>
        <row r="999">
          <cell r="A999" t="str">
            <v>0199500</v>
          </cell>
          <cell r="B999" t="str">
            <v xml:space="preserve">  Univcare/Edmondson</v>
          </cell>
          <cell r="C999">
            <v>591</v>
          </cell>
          <cell r="E999" t="str">
            <v>D</v>
          </cell>
          <cell r="F999" t="str">
            <v xml:space="preserve"> </v>
          </cell>
          <cell r="G999" t="str">
            <v xml:space="preserve"> </v>
          </cell>
          <cell r="H999" t="str">
            <v>1INAC</v>
          </cell>
          <cell r="I999" t="str">
            <v>Zhang, Lingwei</v>
          </cell>
          <cell r="J999" t="str">
            <v>Walt Augustin</v>
          </cell>
          <cell r="L999">
            <v>0</v>
          </cell>
          <cell r="M999">
            <v>0</v>
          </cell>
          <cell r="N999">
            <v>0</v>
          </cell>
          <cell r="O999">
            <v>0</v>
          </cell>
          <cell r="P999">
            <v>0</v>
          </cell>
          <cell r="Q999">
            <v>0</v>
          </cell>
          <cell r="R999" t="str">
            <v>Augustin, W</v>
          </cell>
          <cell r="S999">
            <v>0</v>
          </cell>
          <cell r="T999" t="str">
            <v>Franey, Hank</v>
          </cell>
          <cell r="U999" t="str">
            <v>Schimpff, Stephen</v>
          </cell>
          <cell r="V999" t="str">
            <v>Ashworth, John</v>
          </cell>
          <cell r="W999" t="str">
            <v>Inactive</v>
          </cell>
        </row>
        <row r="1000">
          <cell r="A1000" t="str">
            <v>0199520</v>
          </cell>
          <cell r="B1000" t="str">
            <v xml:space="preserve">  Univcare/Westside</v>
          </cell>
          <cell r="C1000">
            <v>592</v>
          </cell>
          <cell r="E1000" t="str">
            <v>D</v>
          </cell>
          <cell r="F1000" t="str">
            <v xml:space="preserve"> </v>
          </cell>
          <cell r="G1000" t="str">
            <v xml:space="preserve"> </v>
          </cell>
          <cell r="H1000" t="str">
            <v>1INAC</v>
          </cell>
          <cell r="I1000" t="str">
            <v>Zhang, Lingwei</v>
          </cell>
          <cell r="J1000" t="str">
            <v>Walt Augustin</v>
          </cell>
          <cell r="L1000">
            <v>0</v>
          </cell>
          <cell r="M1000">
            <v>0</v>
          </cell>
          <cell r="N1000">
            <v>0</v>
          </cell>
          <cell r="O1000">
            <v>0</v>
          </cell>
          <cell r="P1000">
            <v>0</v>
          </cell>
          <cell r="Q1000">
            <v>0</v>
          </cell>
          <cell r="R1000" t="str">
            <v>Augustin, W</v>
          </cell>
          <cell r="S1000">
            <v>0</v>
          </cell>
          <cell r="T1000" t="str">
            <v>Franey, Hank</v>
          </cell>
          <cell r="U1000" t="str">
            <v>Schimpff, Stephen</v>
          </cell>
          <cell r="V1000" t="str">
            <v>Ashworth, John</v>
          </cell>
          <cell r="W1000" t="str">
            <v>Inactive</v>
          </cell>
        </row>
        <row r="1001">
          <cell r="A1001" t="str">
            <v>0199530</v>
          </cell>
          <cell r="B1001" t="str">
            <v xml:space="preserve">  Univcare/Waxter</v>
          </cell>
          <cell r="C1001">
            <v>593</v>
          </cell>
          <cell r="E1001" t="str">
            <v>D</v>
          </cell>
          <cell r="F1001" t="str">
            <v xml:space="preserve"> </v>
          </cell>
          <cell r="G1001" t="str">
            <v xml:space="preserve"> </v>
          </cell>
          <cell r="H1001" t="str">
            <v>1INAC</v>
          </cell>
          <cell r="I1001" t="str">
            <v>Zhang, Lingwei</v>
          </cell>
          <cell r="J1001" t="str">
            <v>Walt Augustin</v>
          </cell>
          <cell r="L1001">
            <v>0</v>
          </cell>
          <cell r="M1001">
            <v>0</v>
          </cell>
          <cell r="N1001">
            <v>0</v>
          </cell>
          <cell r="O1001">
            <v>0</v>
          </cell>
          <cell r="P1001">
            <v>0</v>
          </cell>
          <cell r="Q1001">
            <v>0</v>
          </cell>
          <cell r="R1001" t="str">
            <v>Augustin, W</v>
          </cell>
          <cell r="S1001">
            <v>0</v>
          </cell>
          <cell r="T1001" t="str">
            <v>Franey, Hank</v>
          </cell>
          <cell r="U1001" t="str">
            <v>Schimpff, Stephen</v>
          </cell>
          <cell r="V1001" t="str">
            <v>Ashworth, John</v>
          </cell>
          <cell r="W1001" t="str">
            <v>Inactive</v>
          </cell>
        </row>
        <row r="1002">
          <cell r="A1002" t="str">
            <v>0199540</v>
          </cell>
          <cell r="B1002" t="str">
            <v xml:space="preserve">  Univcare/Administration</v>
          </cell>
          <cell r="C1002">
            <v>594</v>
          </cell>
          <cell r="E1002" t="str">
            <v>D</v>
          </cell>
          <cell r="F1002" t="str">
            <v xml:space="preserve"> </v>
          </cell>
          <cell r="G1002" t="str">
            <v xml:space="preserve"> </v>
          </cell>
          <cell r="H1002" t="str">
            <v>1INAC</v>
          </cell>
          <cell r="I1002" t="str">
            <v>Zhang, Lingwei</v>
          </cell>
          <cell r="J1002" t="str">
            <v>Walt Augustin</v>
          </cell>
          <cell r="L1002">
            <v>0</v>
          </cell>
          <cell r="M1002">
            <v>0</v>
          </cell>
          <cell r="N1002">
            <v>0</v>
          </cell>
          <cell r="O1002">
            <v>0</v>
          </cell>
          <cell r="P1002">
            <v>0</v>
          </cell>
          <cell r="Q1002">
            <v>0</v>
          </cell>
          <cell r="R1002" t="str">
            <v>Augustin, W</v>
          </cell>
          <cell r="S1002">
            <v>0</v>
          </cell>
          <cell r="T1002" t="str">
            <v>Franey, Hank</v>
          </cell>
          <cell r="U1002" t="str">
            <v>Schimpff, Stephen</v>
          </cell>
          <cell r="V1002" t="str">
            <v>Ashworth, John</v>
          </cell>
          <cell r="W1002" t="str">
            <v>Inactive</v>
          </cell>
        </row>
        <row r="1003">
          <cell r="A1003" t="str">
            <v>0199550</v>
          </cell>
          <cell r="B1003" t="str">
            <v xml:space="preserve">  Univcare/Opengates</v>
          </cell>
          <cell r="C1003">
            <v>595</v>
          </cell>
          <cell r="E1003" t="str">
            <v>D</v>
          </cell>
          <cell r="F1003" t="str">
            <v xml:space="preserve"> </v>
          </cell>
          <cell r="G1003" t="str">
            <v xml:space="preserve"> </v>
          </cell>
          <cell r="H1003" t="str">
            <v>1INAC</v>
          </cell>
          <cell r="I1003" t="str">
            <v>Zhang, Lingwei</v>
          </cell>
          <cell r="J1003" t="str">
            <v>Walt Augustin</v>
          </cell>
          <cell r="L1003">
            <v>0</v>
          </cell>
          <cell r="M1003">
            <v>0</v>
          </cell>
          <cell r="N1003">
            <v>0</v>
          </cell>
          <cell r="O1003">
            <v>0</v>
          </cell>
          <cell r="P1003">
            <v>0</v>
          </cell>
          <cell r="Q1003">
            <v>0</v>
          </cell>
          <cell r="R1003" t="str">
            <v>Augustin, W</v>
          </cell>
          <cell r="S1003">
            <v>0</v>
          </cell>
          <cell r="T1003" t="str">
            <v>Franey, Hank</v>
          </cell>
          <cell r="U1003" t="str">
            <v>Schimpff, Stephen</v>
          </cell>
          <cell r="V1003" t="str">
            <v>Ashworth, John</v>
          </cell>
          <cell r="W1003" t="str">
            <v>Inactive</v>
          </cell>
        </row>
        <row r="1004">
          <cell r="A1004" t="str">
            <v>0199570</v>
          </cell>
          <cell r="B1004" t="str">
            <v xml:space="preserve">  Univcare/Howard Park</v>
          </cell>
          <cell r="C1004">
            <v>596</v>
          </cell>
          <cell r="E1004" t="str">
            <v>D</v>
          </cell>
          <cell r="F1004" t="str">
            <v xml:space="preserve"> </v>
          </cell>
          <cell r="G1004" t="str">
            <v xml:space="preserve"> </v>
          </cell>
          <cell r="H1004" t="str">
            <v>1INAC</v>
          </cell>
          <cell r="I1004" t="str">
            <v>Zhang, Lingwei</v>
          </cell>
          <cell r="J1004" t="str">
            <v>Walt Augustin</v>
          </cell>
          <cell r="L1004">
            <v>0</v>
          </cell>
          <cell r="M1004">
            <v>0</v>
          </cell>
          <cell r="N1004">
            <v>0</v>
          </cell>
          <cell r="O1004">
            <v>0</v>
          </cell>
          <cell r="P1004">
            <v>0</v>
          </cell>
          <cell r="Q1004">
            <v>0</v>
          </cell>
          <cell r="R1004" t="str">
            <v>Augustin, W</v>
          </cell>
          <cell r="S1004">
            <v>0</v>
          </cell>
          <cell r="T1004" t="str">
            <v>Franey, Hank</v>
          </cell>
          <cell r="U1004" t="str">
            <v>Schimpff, Stephen</v>
          </cell>
          <cell r="V1004" t="str">
            <v>Ashworth, John</v>
          </cell>
          <cell r="W1004" t="str">
            <v>Inactive</v>
          </cell>
        </row>
        <row r="1005">
          <cell r="A1005" t="str">
            <v>0199580</v>
          </cell>
          <cell r="B1005" t="str">
            <v xml:space="preserve">  Univcare/Shipleys</v>
          </cell>
          <cell r="C1005">
            <v>597</v>
          </cell>
          <cell r="E1005" t="str">
            <v>D</v>
          </cell>
          <cell r="F1005" t="str">
            <v xml:space="preserve"> </v>
          </cell>
          <cell r="G1005" t="str">
            <v xml:space="preserve"> </v>
          </cell>
          <cell r="H1005" t="str">
            <v>1INAC</v>
          </cell>
          <cell r="I1005" t="str">
            <v>Zhang, Lingwei</v>
          </cell>
          <cell r="J1005" t="str">
            <v>Walt Augustin</v>
          </cell>
          <cell r="L1005">
            <v>0</v>
          </cell>
          <cell r="M1005">
            <v>0</v>
          </cell>
          <cell r="N1005">
            <v>0</v>
          </cell>
          <cell r="O1005">
            <v>0</v>
          </cell>
          <cell r="P1005">
            <v>0</v>
          </cell>
          <cell r="Q1005">
            <v>0</v>
          </cell>
          <cell r="R1005" t="str">
            <v>Augustin, W</v>
          </cell>
          <cell r="S1005">
            <v>0</v>
          </cell>
          <cell r="T1005" t="str">
            <v>Franey, Hank</v>
          </cell>
          <cell r="U1005" t="str">
            <v>Schimpff, Stephen</v>
          </cell>
          <cell r="V1005" t="str">
            <v>Ashworth, John</v>
          </cell>
          <cell r="W1005" t="str">
            <v>Inactive</v>
          </cell>
        </row>
        <row r="1006">
          <cell r="A1006" t="str">
            <v>0199898</v>
          </cell>
          <cell r="B1006" t="str">
            <v xml:space="preserve">  Error/Suspense</v>
          </cell>
          <cell r="C1006">
            <v>598</v>
          </cell>
          <cell r="E1006" t="str">
            <v>D</v>
          </cell>
          <cell r="F1006" t="str">
            <v xml:space="preserve"> </v>
          </cell>
          <cell r="G1006" t="str">
            <v xml:space="preserve"> </v>
          </cell>
          <cell r="H1006" t="str">
            <v>1INAC</v>
          </cell>
          <cell r="I1006" t="str">
            <v>Zhang, Lingwei</v>
          </cell>
          <cell r="J1006" t="str">
            <v>Walt Augustin</v>
          </cell>
          <cell r="L1006">
            <v>0</v>
          </cell>
          <cell r="M1006">
            <v>0</v>
          </cell>
          <cell r="N1006">
            <v>0</v>
          </cell>
          <cell r="O1006">
            <v>0</v>
          </cell>
          <cell r="P1006">
            <v>0</v>
          </cell>
          <cell r="Q1006">
            <v>0</v>
          </cell>
          <cell r="R1006" t="str">
            <v>Augustin, W</v>
          </cell>
          <cell r="S1006">
            <v>0</v>
          </cell>
          <cell r="T1006" t="str">
            <v>Franey, Hank</v>
          </cell>
          <cell r="U1006" t="str">
            <v>Schimpff, Stephen</v>
          </cell>
          <cell r="V1006" t="str">
            <v>Ashworth, John</v>
          </cell>
          <cell r="W1006" t="str">
            <v>Inactive</v>
          </cell>
        </row>
        <row r="1007">
          <cell r="A1007" t="str">
            <v>0248302</v>
          </cell>
          <cell r="B1007" t="str">
            <v xml:space="preserve">  Inpatient Revenue</v>
          </cell>
          <cell r="C1007">
            <v>599</v>
          </cell>
          <cell r="E1007" t="str">
            <v>D</v>
          </cell>
          <cell r="F1007" t="str">
            <v xml:space="preserve"> </v>
          </cell>
          <cell r="G1007" t="str">
            <v xml:space="preserve"> </v>
          </cell>
          <cell r="H1007" t="str">
            <v>9SNF</v>
          </cell>
          <cell r="I1007" t="str">
            <v>Zhang, Lingwei</v>
          </cell>
          <cell r="J1007" t="str">
            <v>Walt Augustin</v>
          </cell>
          <cell r="L1007">
            <v>0</v>
          </cell>
          <cell r="M1007">
            <v>0</v>
          </cell>
          <cell r="N1007">
            <v>0</v>
          </cell>
          <cell r="O1007">
            <v>0</v>
          </cell>
          <cell r="P1007">
            <v>0</v>
          </cell>
          <cell r="Q1007">
            <v>0</v>
          </cell>
          <cell r="R1007" t="str">
            <v>Augustin, W</v>
          </cell>
          <cell r="S1007">
            <v>0</v>
          </cell>
          <cell r="T1007" t="str">
            <v>Franey, Hank</v>
          </cell>
          <cell r="U1007" t="str">
            <v>Schimpff, Stephen</v>
          </cell>
          <cell r="V1007" t="str">
            <v>Ashworth, John</v>
          </cell>
          <cell r="W1007" t="str">
            <v>Inactive</v>
          </cell>
        </row>
        <row r="1008">
          <cell r="A1008" t="str">
            <v>0258304</v>
          </cell>
          <cell r="B1008" t="str">
            <v xml:space="preserve">  Contractuals</v>
          </cell>
          <cell r="C1008">
            <v>600</v>
          </cell>
          <cell r="E1008" t="str">
            <v>D</v>
          </cell>
          <cell r="F1008" t="str">
            <v xml:space="preserve"> </v>
          </cell>
          <cell r="G1008" t="str">
            <v xml:space="preserve"> </v>
          </cell>
          <cell r="H1008" t="str">
            <v>9SNF</v>
          </cell>
          <cell r="I1008" t="str">
            <v>Zhang, Lingwei</v>
          </cell>
          <cell r="J1008" t="str">
            <v>Walt Augustin</v>
          </cell>
          <cell r="L1008">
            <v>0</v>
          </cell>
          <cell r="M1008">
            <v>0</v>
          </cell>
          <cell r="N1008">
            <v>0</v>
          </cell>
          <cell r="O1008">
            <v>0</v>
          </cell>
          <cell r="P1008">
            <v>0</v>
          </cell>
          <cell r="Q1008">
            <v>0</v>
          </cell>
          <cell r="R1008" t="str">
            <v>Augustin, W</v>
          </cell>
          <cell r="S1008">
            <v>0</v>
          </cell>
          <cell r="T1008" t="str">
            <v>Franey, Hank</v>
          </cell>
          <cell r="U1008" t="str">
            <v>Schimpff, Stephen</v>
          </cell>
          <cell r="V1008" t="str">
            <v>Ashworth, John</v>
          </cell>
          <cell r="W1008" t="str">
            <v>Inactive</v>
          </cell>
        </row>
        <row r="1009">
          <cell r="A1009" t="str">
            <v>0258306</v>
          </cell>
          <cell r="B1009" t="str">
            <v xml:space="preserve">  Other Revenue</v>
          </cell>
          <cell r="C1009">
            <v>601</v>
          </cell>
          <cell r="E1009" t="str">
            <v>D</v>
          </cell>
          <cell r="F1009" t="str">
            <v xml:space="preserve"> </v>
          </cell>
          <cell r="G1009" t="str">
            <v xml:space="preserve"> </v>
          </cell>
          <cell r="H1009" t="str">
            <v>9SNF</v>
          </cell>
          <cell r="I1009" t="str">
            <v>Zhang, Lingwei</v>
          </cell>
          <cell r="J1009" t="str">
            <v>Walt Augustin</v>
          </cell>
          <cell r="L1009">
            <v>0</v>
          </cell>
          <cell r="M1009">
            <v>0</v>
          </cell>
          <cell r="N1009">
            <v>0</v>
          </cell>
          <cell r="O1009">
            <v>0</v>
          </cell>
          <cell r="P1009">
            <v>0</v>
          </cell>
          <cell r="Q1009">
            <v>0</v>
          </cell>
          <cell r="R1009" t="str">
            <v>Augustin, W</v>
          </cell>
          <cell r="S1009">
            <v>0</v>
          </cell>
          <cell r="T1009" t="str">
            <v>Franey, Hank</v>
          </cell>
          <cell r="U1009" t="str">
            <v>Schimpff, Stephen</v>
          </cell>
          <cell r="V1009" t="str">
            <v>Ashworth, John</v>
          </cell>
          <cell r="W1009" t="str">
            <v>Inactive</v>
          </cell>
        </row>
        <row r="1010">
          <cell r="A1010" t="str">
            <v>0258334</v>
          </cell>
          <cell r="B1010" t="str">
            <v xml:space="preserve">  Bad Debt</v>
          </cell>
          <cell r="C1010">
            <v>602</v>
          </cell>
          <cell r="E1010" t="str">
            <v>D</v>
          </cell>
          <cell r="F1010" t="str">
            <v xml:space="preserve"> </v>
          </cell>
          <cell r="G1010" t="str">
            <v xml:space="preserve"> </v>
          </cell>
          <cell r="H1010" t="str">
            <v>9SNF</v>
          </cell>
          <cell r="I1010" t="str">
            <v>Zhang, Lingwei</v>
          </cell>
          <cell r="J1010" t="str">
            <v>Walt Augustin</v>
          </cell>
          <cell r="L1010">
            <v>0</v>
          </cell>
          <cell r="M1010">
            <v>0</v>
          </cell>
          <cell r="N1010">
            <v>0</v>
          </cell>
          <cell r="O1010">
            <v>0</v>
          </cell>
          <cell r="P1010">
            <v>0</v>
          </cell>
          <cell r="Q1010">
            <v>0</v>
          </cell>
          <cell r="R1010" t="str">
            <v>Augustin, W</v>
          </cell>
          <cell r="S1010">
            <v>0</v>
          </cell>
          <cell r="T1010" t="str">
            <v>Franey, Hank</v>
          </cell>
          <cell r="U1010" t="str">
            <v>Schimpff, Stephen</v>
          </cell>
          <cell r="V1010" t="str">
            <v>Ashworth, John</v>
          </cell>
          <cell r="W1010" t="str">
            <v>Inactive</v>
          </cell>
        </row>
        <row r="1011">
          <cell r="A1011" t="str">
            <v>0278320</v>
          </cell>
          <cell r="B1011" t="str">
            <v xml:space="preserve">  Nursing Care Services</v>
          </cell>
          <cell r="C1011">
            <v>603</v>
          </cell>
          <cell r="E1011" t="str">
            <v>D</v>
          </cell>
          <cell r="F1011" t="str">
            <v xml:space="preserve"> </v>
          </cell>
          <cell r="G1011" t="str">
            <v xml:space="preserve"> </v>
          </cell>
          <cell r="H1011" t="str">
            <v>9SNF</v>
          </cell>
          <cell r="I1011" t="str">
            <v>Zhang, Lingwei</v>
          </cell>
          <cell r="J1011" t="str">
            <v>Walt Augustin</v>
          </cell>
          <cell r="L1011">
            <v>0</v>
          </cell>
          <cell r="M1011">
            <v>0</v>
          </cell>
          <cell r="N1011">
            <v>0</v>
          </cell>
          <cell r="O1011">
            <v>0</v>
          </cell>
          <cell r="P1011">
            <v>0</v>
          </cell>
          <cell r="Q1011">
            <v>0</v>
          </cell>
          <cell r="R1011" t="str">
            <v>Augustin, W</v>
          </cell>
          <cell r="S1011">
            <v>0</v>
          </cell>
          <cell r="T1011" t="str">
            <v>Franey, Hank</v>
          </cell>
          <cell r="U1011" t="str">
            <v>Schimpff, Stephen</v>
          </cell>
          <cell r="V1011" t="str">
            <v>Ashworth, John</v>
          </cell>
          <cell r="W1011" t="str">
            <v>Inactive</v>
          </cell>
        </row>
        <row r="1012">
          <cell r="A1012" t="str">
            <v>0278322</v>
          </cell>
          <cell r="B1012" t="str">
            <v xml:space="preserve">  Other Patient Care</v>
          </cell>
          <cell r="C1012">
            <v>604</v>
          </cell>
          <cell r="E1012" t="str">
            <v>D</v>
          </cell>
          <cell r="F1012" t="str">
            <v xml:space="preserve"> </v>
          </cell>
          <cell r="G1012" t="str">
            <v xml:space="preserve"> </v>
          </cell>
          <cell r="H1012" t="str">
            <v>9SNF</v>
          </cell>
          <cell r="I1012" t="str">
            <v>Zhang, Lingwei</v>
          </cell>
          <cell r="J1012" t="str">
            <v>Walt Augustin</v>
          </cell>
          <cell r="L1012">
            <v>0</v>
          </cell>
          <cell r="M1012">
            <v>0</v>
          </cell>
          <cell r="N1012">
            <v>0</v>
          </cell>
          <cell r="O1012">
            <v>0</v>
          </cell>
          <cell r="P1012">
            <v>0</v>
          </cell>
          <cell r="Q1012">
            <v>0</v>
          </cell>
          <cell r="R1012" t="str">
            <v>Augustin, W</v>
          </cell>
          <cell r="S1012">
            <v>0</v>
          </cell>
          <cell r="T1012" t="str">
            <v>Franey, Hank</v>
          </cell>
          <cell r="U1012" t="str">
            <v>Schimpff, Stephen</v>
          </cell>
          <cell r="V1012" t="str">
            <v>Ashworth, John</v>
          </cell>
          <cell r="W1012" t="str">
            <v>Inactive</v>
          </cell>
        </row>
        <row r="1013">
          <cell r="A1013" t="str">
            <v>0278324</v>
          </cell>
          <cell r="B1013" t="str">
            <v xml:space="preserve">  Routine Services</v>
          </cell>
          <cell r="C1013">
            <v>605</v>
          </cell>
          <cell r="E1013" t="str">
            <v>D</v>
          </cell>
          <cell r="F1013" t="str">
            <v xml:space="preserve"> </v>
          </cell>
          <cell r="G1013" t="str">
            <v xml:space="preserve"> </v>
          </cell>
          <cell r="H1013" t="str">
            <v>9SNF</v>
          </cell>
          <cell r="I1013" t="str">
            <v>Zhang, Lingwei</v>
          </cell>
          <cell r="J1013" t="str">
            <v>Walt Augustin</v>
          </cell>
          <cell r="L1013">
            <v>0</v>
          </cell>
          <cell r="M1013">
            <v>0</v>
          </cell>
          <cell r="N1013">
            <v>0</v>
          </cell>
          <cell r="O1013">
            <v>0</v>
          </cell>
          <cell r="P1013">
            <v>0</v>
          </cell>
          <cell r="Q1013">
            <v>0</v>
          </cell>
          <cell r="R1013" t="str">
            <v>Augustin, W</v>
          </cell>
          <cell r="S1013">
            <v>0</v>
          </cell>
          <cell r="T1013" t="str">
            <v>Franey, Hank</v>
          </cell>
          <cell r="U1013" t="str">
            <v>Schimpff, Stephen</v>
          </cell>
          <cell r="V1013" t="str">
            <v>Ashworth, John</v>
          </cell>
          <cell r="W1013" t="str">
            <v>Inactive</v>
          </cell>
        </row>
        <row r="1014">
          <cell r="A1014" t="str">
            <v>0278330</v>
          </cell>
          <cell r="B1014" t="str">
            <v xml:space="preserve">  Other Ancillary Cost</v>
          </cell>
          <cell r="C1014">
            <v>606</v>
          </cell>
          <cell r="E1014" t="str">
            <v>D</v>
          </cell>
          <cell r="F1014" t="str">
            <v xml:space="preserve"> </v>
          </cell>
          <cell r="G1014" t="str">
            <v xml:space="preserve"> </v>
          </cell>
          <cell r="H1014" t="str">
            <v>9SNF</v>
          </cell>
          <cell r="I1014" t="str">
            <v>Zhang, Lingwei</v>
          </cell>
          <cell r="J1014" t="str">
            <v>Walt Augustin</v>
          </cell>
          <cell r="L1014">
            <v>0</v>
          </cell>
          <cell r="M1014">
            <v>0</v>
          </cell>
          <cell r="N1014">
            <v>0</v>
          </cell>
          <cell r="O1014">
            <v>0</v>
          </cell>
          <cell r="P1014">
            <v>0</v>
          </cell>
          <cell r="Q1014">
            <v>0</v>
          </cell>
          <cell r="R1014" t="str">
            <v>Augustin, W</v>
          </cell>
          <cell r="S1014">
            <v>0</v>
          </cell>
          <cell r="T1014" t="str">
            <v>Franey, Hank</v>
          </cell>
          <cell r="U1014" t="str">
            <v>Schimpff, Stephen</v>
          </cell>
          <cell r="V1014" t="str">
            <v>Ashworth, John</v>
          </cell>
          <cell r="W1014" t="str">
            <v>Inactive</v>
          </cell>
        </row>
        <row r="1015">
          <cell r="A1015" t="str">
            <v>0278332</v>
          </cell>
          <cell r="B1015" t="str">
            <v xml:space="preserve">  Medical Supplies &amp; Drugs</v>
          </cell>
          <cell r="C1015">
            <v>607</v>
          </cell>
          <cell r="E1015" t="str">
            <v>D</v>
          </cell>
          <cell r="F1015" t="str">
            <v xml:space="preserve"> </v>
          </cell>
          <cell r="G1015" t="str">
            <v xml:space="preserve"> </v>
          </cell>
          <cell r="H1015" t="str">
            <v>9SNF</v>
          </cell>
          <cell r="I1015" t="str">
            <v>Zhang, Lingwei</v>
          </cell>
          <cell r="J1015" t="str">
            <v>Walt Augustin</v>
          </cell>
          <cell r="L1015">
            <v>0</v>
          </cell>
          <cell r="M1015">
            <v>0</v>
          </cell>
          <cell r="N1015">
            <v>0</v>
          </cell>
          <cell r="O1015">
            <v>0</v>
          </cell>
          <cell r="P1015">
            <v>0</v>
          </cell>
          <cell r="Q1015">
            <v>0</v>
          </cell>
          <cell r="R1015" t="str">
            <v>Augustin, W</v>
          </cell>
          <cell r="S1015">
            <v>0</v>
          </cell>
          <cell r="T1015" t="str">
            <v>Franey, Hank</v>
          </cell>
          <cell r="U1015" t="str">
            <v>Schimpff, Stephen</v>
          </cell>
          <cell r="V1015" t="str">
            <v>Ashworth, John</v>
          </cell>
          <cell r="W1015" t="str">
            <v>Inactive</v>
          </cell>
        </row>
        <row r="1016">
          <cell r="A1016" t="str">
            <v>0288326</v>
          </cell>
          <cell r="B1016" t="str">
            <v xml:space="preserve">  Administrative Services</v>
          </cell>
          <cell r="C1016">
            <v>608</v>
          </cell>
          <cell r="E1016" t="str">
            <v>D</v>
          </cell>
          <cell r="F1016" t="str">
            <v xml:space="preserve"> </v>
          </cell>
          <cell r="G1016" t="str">
            <v xml:space="preserve"> </v>
          </cell>
          <cell r="H1016" t="str">
            <v>9SNF</v>
          </cell>
          <cell r="I1016" t="str">
            <v>Zhang, Lingwei</v>
          </cell>
          <cell r="J1016" t="str">
            <v>Walt Augustin</v>
          </cell>
          <cell r="L1016">
            <v>0</v>
          </cell>
          <cell r="M1016">
            <v>0</v>
          </cell>
          <cell r="N1016">
            <v>0</v>
          </cell>
          <cell r="O1016">
            <v>0</v>
          </cell>
          <cell r="P1016">
            <v>0</v>
          </cell>
          <cell r="Q1016">
            <v>0</v>
          </cell>
          <cell r="R1016" t="str">
            <v>Augustin, W</v>
          </cell>
          <cell r="S1016">
            <v>0</v>
          </cell>
          <cell r="T1016" t="str">
            <v>Franey, Hank</v>
          </cell>
          <cell r="U1016" t="str">
            <v>Schimpff, Stephen</v>
          </cell>
          <cell r="V1016" t="str">
            <v>Ashworth, John</v>
          </cell>
          <cell r="W1016" t="str">
            <v>Inactive</v>
          </cell>
        </row>
        <row r="1017">
          <cell r="A1017" t="str">
            <v>0288328</v>
          </cell>
          <cell r="B1017" t="str">
            <v xml:space="preserve">  Admin/Capital Costs</v>
          </cell>
          <cell r="C1017">
            <v>609</v>
          </cell>
          <cell r="E1017" t="str">
            <v>D</v>
          </cell>
          <cell r="F1017" t="str">
            <v xml:space="preserve"> </v>
          </cell>
          <cell r="G1017" t="str">
            <v xml:space="preserve"> </v>
          </cell>
          <cell r="H1017" t="str">
            <v>9SNF</v>
          </cell>
          <cell r="I1017" t="str">
            <v>Zhang, Lingwei</v>
          </cell>
          <cell r="J1017" t="str">
            <v>Walt Augustin</v>
          </cell>
          <cell r="L1017">
            <v>0</v>
          </cell>
          <cell r="M1017">
            <v>0</v>
          </cell>
          <cell r="N1017">
            <v>0</v>
          </cell>
          <cell r="O1017">
            <v>0</v>
          </cell>
          <cell r="P1017">
            <v>0</v>
          </cell>
          <cell r="Q1017">
            <v>0</v>
          </cell>
          <cell r="R1017" t="str">
            <v>Augustin, W</v>
          </cell>
          <cell r="S1017">
            <v>0</v>
          </cell>
          <cell r="T1017" t="str">
            <v>Franey, Hank</v>
          </cell>
          <cell r="U1017" t="str">
            <v>Schimpff, Stephen</v>
          </cell>
          <cell r="V1017" t="str">
            <v>Ashworth, John</v>
          </cell>
          <cell r="W1017" t="str">
            <v>Inactive</v>
          </cell>
        </row>
        <row r="1018">
          <cell r="A1018" t="str">
            <v>0298308</v>
          </cell>
          <cell r="B1018" t="str">
            <v xml:space="preserve">  Non-Operating Revenue</v>
          </cell>
          <cell r="C1018">
            <v>610</v>
          </cell>
          <cell r="E1018" t="str">
            <v>D</v>
          </cell>
          <cell r="F1018" t="str">
            <v xml:space="preserve"> </v>
          </cell>
          <cell r="G1018" t="str">
            <v xml:space="preserve"> </v>
          </cell>
          <cell r="H1018" t="str">
            <v>9SNF</v>
          </cell>
          <cell r="I1018" t="str">
            <v>Zhang, Lingwei</v>
          </cell>
          <cell r="J1018" t="str">
            <v>Walt Augustin</v>
          </cell>
          <cell r="L1018">
            <v>0</v>
          </cell>
          <cell r="M1018">
            <v>0</v>
          </cell>
          <cell r="N1018">
            <v>0</v>
          </cell>
          <cell r="O1018">
            <v>0</v>
          </cell>
          <cell r="P1018">
            <v>0</v>
          </cell>
          <cell r="Q1018">
            <v>0</v>
          </cell>
          <cell r="R1018" t="str">
            <v>Augustin, W</v>
          </cell>
          <cell r="S1018">
            <v>0</v>
          </cell>
          <cell r="T1018" t="str">
            <v>Franey, Hank</v>
          </cell>
          <cell r="U1018" t="str">
            <v>Schimpff, Stephen</v>
          </cell>
          <cell r="V1018" t="str">
            <v>Ashworth, John</v>
          </cell>
          <cell r="W1018" t="str">
            <v>Inactive</v>
          </cell>
        </row>
        <row r="1019">
          <cell r="A1019" t="str">
            <v>0298336</v>
          </cell>
          <cell r="B1019" t="str">
            <v xml:space="preserve">  Insurance</v>
          </cell>
          <cell r="C1019">
            <v>611</v>
          </cell>
          <cell r="E1019" t="str">
            <v>D</v>
          </cell>
          <cell r="F1019" t="str">
            <v xml:space="preserve"> </v>
          </cell>
          <cell r="G1019" t="str">
            <v xml:space="preserve"> </v>
          </cell>
          <cell r="H1019" t="str">
            <v>9SNF</v>
          </cell>
          <cell r="I1019" t="str">
            <v>Zhang, Lingwei</v>
          </cell>
          <cell r="J1019" t="str">
            <v>Walt Augustin</v>
          </cell>
          <cell r="L1019">
            <v>0</v>
          </cell>
          <cell r="M1019">
            <v>0</v>
          </cell>
          <cell r="N1019">
            <v>0</v>
          </cell>
          <cell r="O1019">
            <v>0</v>
          </cell>
          <cell r="P1019">
            <v>0</v>
          </cell>
          <cell r="Q1019">
            <v>0</v>
          </cell>
          <cell r="R1019" t="str">
            <v>Augustin, W</v>
          </cell>
          <cell r="S1019">
            <v>0</v>
          </cell>
          <cell r="T1019" t="str">
            <v>Franey, Hank</v>
          </cell>
          <cell r="U1019" t="str">
            <v>Schimpff, Stephen</v>
          </cell>
          <cell r="V1019" t="str">
            <v>Ashworth, John</v>
          </cell>
          <cell r="W1019" t="str">
            <v>Inactive</v>
          </cell>
        </row>
        <row r="1020">
          <cell r="A1020" t="str">
            <v>0298338</v>
          </cell>
          <cell r="B1020" t="str">
            <v xml:space="preserve">  Depreciation</v>
          </cell>
          <cell r="C1020">
            <v>612</v>
          </cell>
          <cell r="E1020" t="str">
            <v>D</v>
          </cell>
          <cell r="F1020" t="str">
            <v xml:space="preserve"> </v>
          </cell>
          <cell r="G1020" t="str">
            <v xml:space="preserve"> </v>
          </cell>
          <cell r="H1020" t="str">
            <v>9SNF</v>
          </cell>
          <cell r="I1020" t="str">
            <v>Zhang, Lingwei</v>
          </cell>
          <cell r="J1020" t="str">
            <v>Walt Augustin</v>
          </cell>
          <cell r="L1020">
            <v>0</v>
          </cell>
          <cell r="M1020">
            <v>0</v>
          </cell>
          <cell r="N1020">
            <v>0</v>
          </cell>
          <cell r="O1020">
            <v>0</v>
          </cell>
          <cell r="P1020">
            <v>0</v>
          </cell>
          <cell r="Q1020">
            <v>0</v>
          </cell>
          <cell r="R1020" t="str">
            <v>Augustin, W</v>
          </cell>
          <cell r="S1020">
            <v>0</v>
          </cell>
          <cell r="T1020" t="str">
            <v>Franey, Hank</v>
          </cell>
          <cell r="U1020" t="str">
            <v>Schimpff, Stephen</v>
          </cell>
          <cell r="V1020" t="str">
            <v>Ashworth, John</v>
          </cell>
          <cell r="W1020" t="str">
            <v>Inactive</v>
          </cell>
        </row>
        <row r="1021">
          <cell r="A1021" t="str">
            <v>0298340</v>
          </cell>
          <cell r="B1021" t="str">
            <v xml:space="preserve">  Interest Expense</v>
          </cell>
          <cell r="C1021">
            <v>613</v>
          </cell>
          <cell r="E1021" t="str">
            <v>D</v>
          </cell>
          <cell r="F1021" t="str">
            <v xml:space="preserve"> </v>
          </cell>
          <cell r="G1021" t="str">
            <v xml:space="preserve"> </v>
          </cell>
          <cell r="H1021" t="str">
            <v>9SNF</v>
          </cell>
          <cell r="I1021" t="str">
            <v>Zhang, Lingwei</v>
          </cell>
          <cell r="J1021" t="str">
            <v>Walt Augustin</v>
          </cell>
          <cell r="L1021">
            <v>0</v>
          </cell>
          <cell r="M1021">
            <v>0</v>
          </cell>
          <cell r="N1021">
            <v>0</v>
          </cell>
          <cell r="O1021">
            <v>0</v>
          </cell>
          <cell r="P1021">
            <v>0</v>
          </cell>
          <cell r="Q1021">
            <v>0</v>
          </cell>
          <cell r="R1021" t="str">
            <v>Augustin, W</v>
          </cell>
          <cell r="S1021">
            <v>0</v>
          </cell>
          <cell r="T1021" t="str">
            <v>Franey, Hank</v>
          </cell>
          <cell r="U1021" t="str">
            <v>Schimpff, Stephen</v>
          </cell>
          <cell r="V1021" t="str">
            <v>Ashworth, John</v>
          </cell>
          <cell r="W1021" t="str">
            <v>Inactive</v>
          </cell>
        </row>
        <row r="1022">
          <cell r="A1022" t="str">
            <v>0298342</v>
          </cell>
          <cell r="B1022" t="str">
            <v xml:space="preserve">  Fringe Benefits</v>
          </cell>
          <cell r="C1022">
            <v>614</v>
          </cell>
          <cell r="E1022" t="str">
            <v>D</v>
          </cell>
          <cell r="F1022" t="str">
            <v xml:space="preserve"> </v>
          </cell>
          <cell r="G1022" t="str">
            <v xml:space="preserve"> </v>
          </cell>
          <cell r="H1022" t="str">
            <v>9SNF</v>
          </cell>
          <cell r="I1022" t="str">
            <v>Zhang, Lingwei</v>
          </cell>
          <cell r="J1022" t="str">
            <v>Walt Augustin</v>
          </cell>
          <cell r="L1022">
            <v>0</v>
          </cell>
          <cell r="M1022">
            <v>0</v>
          </cell>
          <cell r="N1022">
            <v>0</v>
          </cell>
          <cell r="O1022">
            <v>0</v>
          </cell>
          <cell r="P1022">
            <v>0</v>
          </cell>
          <cell r="Q1022">
            <v>0</v>
          </cell>
          <cell r="R1022" t="str">
            <v>Augustin, W</v>
          </cell>
          <cell r="S1022">
            <v>0</v>
          </cell>
          <cell r="T1022" t="str">
            <v>Franey, Hank</v>
          </cell>
          <cell r="U1022" t="str">
            <v>Schimpff, Stephen</v>
          </cell>
          <cell r="V1022" t="str">
            <v>Ashworth, John</v>
          </cell>
          <cell r="W1022" t="str">
            <v>Inactive</v>
          </cell>
        </row>
      </sheetData>
      <sheetData sheetId="2">
        <row r="136">
          <cell r="A136" t="str">
            <v>0467361</v>
          </cell>
          <cell r="B136" t="str">
            <v xml:space="preserve">  Radiation Oncology</v>
          </cell>
          <cell r="C136">
            <v>630</v>
          </cell>
          <cell r="F136" t="str">
            <v xml:space="preserve"> </v>
          </cell>
          <cell r="G136" t="str">
            <v xml:space="preserve"> </v>
          </cell>
          <cell r="H136" t="str">
            <v>4INAC</v>
          </cell>
          <cell r="I136" t="str">
            <v>Zhang, Lingwei</v>
          </cell>
          <cell r="J136" t="str">
            <v>Walt Augustin</v>
          </cell>
          <cell r="K136" t="str">
            <v>B. Rayme</v>
          </cell>
          <cell r="L136">
            <v>0</v>
          </cell>
          <cell r="M136">
            <v>0</v>
          </cell>
          <cell r="N136">
            <v>0</v>
          </cell>
          <cell r="O136">
            <v>0</v>
          </cell>
          <cell r="P136">
            <v>0</v>
          </cell>
          <cell r="Q136">
            <v>0</v>
          </cell>
          <cell r="R136" t="str">
            <v>Augustin, W</v>
          </cell>
          <cell r="S136">
            <v>0</v>
          </cell>
          <cell r="T136" t="str">
            <v>Franey, Hank</v>
          </cell>
          <cell r="U136" t="str">
            <v>Schimpff, Stephen</v>
          </cell>
          <cell r="V136" t="str">
            <v>Ashworth, John</v>
          </cell>
          <cell r="W136" t="str">
            <v>Inactive</v>
          </cell>
        </row>
        <row r="137">
          <cell r="A137" t="str">
            <v>0476457</v>
          </cell>
          <cell r="B137" t="str">
            <v xml:space="preserve">  Patient Care Services</v>
          </cell>
          <cell r="C137">
            <v>641</v>
          </cell>
          <cell r="F137" t="str">
            <v xml:space="preserve"> </v>
          </cell>
          <cell r="G137" t="str">
            <v xml:space="preserve"> </v>
          </cell>
          <cell r="H137" t="str">
            <v>4INAC</v>
          </cell>
          <cell r="I137" t="str">
            <v>Zhang, Lingwei</v>
          </cell>
          <cell r="J137" t="str">
            <v>Walt Augustin</v>
          </cell>
          <cell r="K137" t="str">
            <v>B. Rayme</v>
          </cell>
          <cell r="L137">
            <v>0</v>
          </cell>
          <cell r="M137">
            <v>0</v>
          </cell>
          <cell r="N137">
            <v>0</v>
          </cell>
          <cell r="O137">
            <v>0</v>
          </cell>
          <cell r="P137">
            <v>0</v>
          </cell>
          <cell r="Q137">
            <v>0</v>
          </cell>
          <cell r="R137" t="str">
            <v>Augustin, W</v>
          </cell>
          <cell r="S137">
            <v>0</v>
          </cell>
          <cell r="T137" t="str">
            <v>Franey, Hank</v>
          </cell>
          <cell r="U137" t="str">
            <v>Schimpff, Stephen</v>
          </cell>
          <cell r="V137" t="str">
            <v>Ashworth, John</v>
          </cell>
          <cell r="W137" t="str">
            <v>Inactive</v>
          </cell>
        </row>
        <row r="138">
          <cell r="A138" t="str">
            <v>0476440</v>
          </cell>
          <cell r="B138" t="str">
            <v xml:space="preserve">  Outpatient Pharmacy</v>
          </cell>
          <cell r="C138">
            <v>631</v>
          </cell>
          <cell r="E138" t="str">
            <v>R</v>
          </cell>
          <cell r="F138" t="str">
            <v xml:space="preserve"> </v>
          </cell>
          <cell r="G138" t="str">
            <v xml:space="preserve"> </v>
          </cell>
          <cell r="H138" t="str">
            <v>4INAC</v>
          </cell>
          <cell r="I138" t="str">
            <v>Zhang, Lingwei</v>
          </cell>
          <cell r="J138" t="str">
            <v>Walt Augustin</v>
          </cell>
          <cell r="L138">
            <v>0</v>
          </cell>
          <cell r="M138">
            <v>0</v>
          </cell>
          <cell r="N138">
            <v>0</v>
          </cell>
          <cell r="O138">
            <v>0</v>
          </cell>
          <cell r="P138">
            <v>0</v>
          </cell>
          <cell r="Q138">
            <v>0</v>
          </cell>
          <cell r="R138" t="str">
            <v>Augustin, W</v>
          </cell>
          <cell r="S138">
            <v>0</v>
          </cell>
          <cell r="T138" t="str">
            <v>Franey, Hank</v>
          </cell>
          <cell r="U138" t="str">
            <v>Schimpff, Stephen</v>
          </cell>
          <cell r="V138" t="str">
            <v>Ashworth, John</v>
          </cell>
          <cell r="W138" t="str">
            <v>Inactive</v>
          </cell>
        </row>
        <row r="139">
          <cell r="A139" t="str">
            <v>0476480</v>
          </cell>
          <cell r="B139" t="str">
            <v xml:space="preserve">  Mobile Mammography</v>
          </cell>
          <cell r="C139">
            <v>649</v>
          </cell>
          <cell r="E139" t="str">
            <v>C</v>
          </cell>
          <cell r="F139" t="str">
            <v xml:space="preserve"> </v>
          </cell>
          <cell r="G139" t="str">
            <v xml:space="preserve"> </v>
          </cell>
          <cell r="H139" t="str">
            <v>4INAC</v>
          </cell>
          <cell r="I139" t="str">
            <v>Zhang, Lingwei</v>
          </cell>
          <cell r="J139" t="str">
            <v>Walt Augustin</v>
          </cell>
          <cell r="K139" t="str">
            <v>K. Franz</v>
          </cell>
          <cell r="L139">
            <v>0</v>
          </cell>
          <cell r="M139">
            <v>0</v>
          </cell>
          <cell r="N139">
            <v>0</v>
          </cell>
          <cell r="O139">
            <v>0</v>
          </cell>
          <cell r="P139">
            <v>0</v>
          </cell>
          <cell r="Q139">
            <v>0</v>
          </cell>
          <cell r="R139" t="str">
            <v>Augustin, W</v>
          </cell>
          <cell r="S139">
            <v>0</v>
          </cell>
          <cell r="T139" t="str">
            <v>Franey, Hank</v>
          </cell>
          <cell r="U139" t="str">
            <v>Schimpff, Stephen</v>
          </cell>
          <cell r="V139" t="str">
            <v>Ashworth, John</v>
          </cell>
          <cell r="W139" t="str">
            <v>Inactive</v>
          </cell>
        </row>
        <row r="140">
          <cell r="A140" t="str">
            <v>0478263</v>
          </cell>
          <cell r="B140" t="str">
            <v xml:space="preserve">  Residents</v>
          </cell>
          <cell r="C140">
            <v>651</v>
          </cell>
          <cell r="F140" t="str">
            <v xml:space="preserve"> </v>
          </cell>
          <cell r="G140" t="str">
            <v xml:space="preserve"> </v>
          </cell>
          <cell r="H140" t="str">
            <v>4INAC</v>
          </cell>
          <cell r="I140" t="str">
            <v>Naqvi, Mariam</v>
          </cell>
          <cell r="J140" t="str">
            <v>Walt Augustin</v>
          </cell>
          <cell r="L140">
            <v>0</v>
          </cell>
          <cell r="M140" t="str">
            <v>Zanti, Laura</v>
          </cell>
          <cell r="N140" t="str">
            <v>Rorison, David</v>
          </cell>
          <cell r="O140">
            <v>0</v>
          </cell>
          <cell r="P140">
            <v>0</v>
          </cell>
          <cell r="Q140">
            <v>0</v>
          </cell>
          <cell r="R140" t="str">
            <v>Augustin, W</v>
          </cell>
          <cell r="S140">
            <v>0</v>
          </cell>
          <cell r="T140" t="str">
            <v>Franey, Hank</v>
          </cell>
          <cell r="U140" t="str">
            <v>Schimpff, Stephen</v>
          </cell>
          <cell r="V140" t="str">
            <v>Ashworth, John</v>
          </cell>
          <cell r="W140" t="str">
            <v>Inactive</v>
          </cell>
        </row>
      </sheetData>
      <sheetData sheetId="3">
        <row r="208">
          <cell r="A208" t="str">
            <v>0787838</v>
          </cell>
          <cell r="B208" t="str">
            <v xml:space="preserve">  Biomedia Services</v>
          </cell>
          <cell r="C208">
            <v>762</v>
          </cell>
          <cell r="E208" t="str">
            <v>C</v>
          </cell>
          <cell r="F208" t="str">
            <v xml:space="preserve"> </v>
          </cell>
          <cell r="G208" t="str">
            <v xml:space="preserve"> </v>
          </cell>
          <cell r="H208" t="str">
            <v>7INAC</v>
          </cell>
          <cell r="I208" t="str">
            <v>Zhang, Lingwei</v>
          </cell>
          <cell r="J208" t="str">
            <v>Walt Augustin</v>
          </cell>
          <cell r="L208">
            <v>0</v>
          </cell>
          <cell r="M208">
            <v>0</v>
          </cell>
          <cell r="N208">
            <v>0</v>
          </cell>
          <cell r="O208">
            <v>0</v>
          </cell>
          <cell r="P208">
            <v>0</v>
          </cell>
          <cell r="Q208">
            <v>0</v>
          </cell>
          <cell r="R208" t="str">
            <v>Augustin, W</v>
          </cell>
          <cell r="S208">
            <v>0</v>
          </cell>
          <cell r="T208" t="str">
            <v>Franey, Hank</v>
          </cell>
          <cell r="U208" t="str">
            <v>Schimpff, Stephen</v>
          </cell>
          <cell r="V208" t="str">
            <v>Ashworth, John</v>
          </cell>
          <cell r="W208" t="str">
            <v>Inactive</v>
          </cell>
        </row>
        <row r="209">
          <cell r="A209" t="str">
            <v>0787839</v>
          </cell>
          <cell r="B209" t="str">
            <v xml:space="preserve">  Editorial/Publication</v>
          </cell>
          <cell r="C209">
            <v>763</v>
          </cell>
          <cell r="E209" t="str">
            <v>C</v>
          </cell>
          <cell r="F209" t="str">
            <v xml:space="preserve"> </v>
          </cell>
          <cell r="G209" t="str">
            <v xml:space="preserve"> </v>
          </cell>
          <cell r="H209" t="str">
            <v>7INAC</v>
          </cell>
          <cell r="I209" t="str">
            <v>Zhang, Lingwei</v>
          </cell>
          <cell r="J209" t="str">
            <v>Walt Augustin</v>
          </cell>
          <cell r="L209">
            <v>0</v>
          </cell>
          <cell r="M209">
            <v>0</v>
          </cell>
          <cell r="N209">
            <v>0</v>
          </cell>
          <cell r="O209">
            <v>0</v>
          </cell>
          <cell r="P209">
            <v>0</v>
          </cell>
          <cell r="Q209">
            <v>0</v>
          </cell>
          <cell r="R209" t="str">
            <v>Augustin, W</v>
          </cell>
          <cell r="S209">
            <v>0</v>
          </cell>
          <cell r="T209" t="str">
            <v>Franey, Hank</v>
          </cell>
          <cell r="U209" t="str">
            <v>Schimpff, Stephen</v>
          </cell>
          <cell r="V209" t="str">
            <v>Ashworth, John</v>
          </cell>
          <cell r="W209" t="str">
            <v>Inactive</v>
          </cell>
        </row>
        <row r="210">
          <cell r="A210" t="str">
            <v>0767983</v>
          </cell>
          <cell r="B210" t="str">
            <v xml:space="preserve">  Operating Room Ancillaries</v>
          </cell>
          <cell r="C210">
            <v>730</v>
          </cell>
          <cell r="H210" t="str">
            <v>7INAC</v>
          </cell>
          <cell r="I210" t="str">
            <v>Zhang, Lingwei</v>
          </cell>
          <cell r="J210" t="str">
            <v>Walt Augustin</v>
          </cell>
          <cell r="L210">
            <v>0</v>
          </cell>
          <cell r="M210">
            <v>0</v>
          </cell>
          <cell r="N210">
            <v>0</v>
          </cell>
          <cell r="O210">
            <v>0</v>
          </cell>
          <cell r="P210">
            <v>0</v>
          </cell>
          <cell r="Q210">
            <v>0</v>
          </cell>
          <cell r="R210" t="str">
            <v>Augustin, W</v>
          </cell>
          <cell r="S210">
            <v>0</v>
          </cell>
          <cell r="T210" t="str">
            <v>Franey, Hank</v>
          </cell>
          <cell r="U210" t="str">
            <v>Schimpff, Stephen</v>
          </cell>
          <cell r="V210" t="str">
            <v>Ashworth, John</v>
          </cell>
          <cell r="W210" t="str">
            <v>Inactive</v>
          </cell>
        </row>
        <row r="211">
          <cell r="A211" t="str">
            <v>0787844</v>
          </cell>
          <cell r="B211" t="str">
            <v xml:space="preserve">  Evaluation</v>
          </cell>
          <cell r="C211">
            <v>765</v>
          </cell>
          <cell r="E211" t="str">
            <v>C</v>
          </cell>
          <cell r="F211" t="str">
            <v xml:space="preserve"> </v>
          </cell>
          <cell r="G211" t="str">
            <v xml:space="preserve"> </v>
          </cell>
          <cell r="H211" t="str">
            <v>7INAC</v>
          </cell>
          <cell r="I211" t="str">
            <v>Zhang, Lingwei</v>
          </cell>
          <cell r="J211" t="str">
            <v>Walt Augustin</v>
          </cell>
          <cell r="L211">
            <v>0</v>
          </cell>
          <cell r="M211">
            <v>0</v>
          </cell>
          <cell r="N211">
            <v>0</v>
          </cell>
          <cell r="O211">
            <v>0</v>
          </cell>
          <cell r="P211">
            <v>0</v>
          </cell>
          <cell r="Q211">
            <v>0</v>
          </cell>
          <cell r="R211" t="str">
            <v>Augustin, W</v>
          </cell>
          <cell r="S211">
            <v>0</v>
          </cell>
          <cell r="T211" t="str">
            <v>Franey, Hank</v>
          </cell>
          <cell r="U211" t="str">
            <v>Schimpff, Stephen</v>
          </cell>
          <cell r="V211" t="str">
            <v>Ashworth, John</v>
          </cell>
          <cell r="W211" t="str">
            <v>Inactive</v>
          </cell>
        </row>
        <row r="212">
          <cell r="A212" t="str">
            <v>0787890</v>
          </cell>
          <cell r="B212" t="str">
            <v xml:space="preserve">  Research</v>
          </cell>
          <cell r="C212">
            <v>767</v>
          </cell>
          <cell r="E212" t="str">
            <v>C</v>
          </cell>
          <cell r="F212" t="str">
            <v xml:space="preserve"> </v>
          </cell>
          <cell r="G212" t="str">
            <v xml:space="preserve"> </v>
          </cell>
          <cell r="H212" t="str">
            <v>7INAC</v>
          </cell>
          <cell r="I212" t="str">
            <v>Zhang, Lingwei</v>
          </cell>
          <cell r="J212" t="str">
            <v>Walt Augustin</v>
          </cell>
          <cell r="L212">
            <v>0</v>
          </cell>
          <cell r="M212">
            <v>0</v>
          </cell>
          <cell r="N212">
            <v>0</v>
          </cell>
          <cell r="O212">
            <v>0</v>
          </cell>
          <cell r="P212">
            <v>0</v>
          </cell>
          <cell r="Q212">
            <v>0</v>
          </cell>
          <cell r="R212" t="str">
            <v>Augustin, W</v>
          </cell>
          <cell r="S212">
            <v>0</v>
          </cell>
          <cell r="T212" t="str">
            <v>Franey, Hank</v>
          </cell>
          <cell r="U212" t="str">
            <v>Schimpff, Stephen</v>
          </cell>
          <cell r="V212" t="str">
            <v>Ashworth, John</v>
          </cell>
          <cell r="W212" t="str">
            <v>Inactive</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cons"/>
      <sheetName val="subsidiaries"/>
      <sheetName val="subs rec 00"/>
      <sheetName val="step by step"/>
      <sheetName val="hosp audit"/>
      <sheetName val="bottom lines"/>
      <sheetName val="RollForward"/>
      <sheetName val="MSOHomecare"/>
      <sheetName val="Ratios"/>
      <sheetName val="ratio2"/>
      <sheetName val="ratio cons"/>
      <sheetName val="sens steps"/>
      <sheetName val="debt svc"/>
      <sheetName val="phys dchs"/>
      <sheetName val="phys invest"/>
      <sheetName val="phys cont"/>
      <sheetName val="cap x compare"/>
      <sheetName val="Performance "/>
      <sheetName val="improve"/>
      <sheetName val="ams revenue rec"/>
      <sheetName val="mooney update"/>
      <sheetName val="misc adj"/>
      <sheetName val="Cap. Purch"/>
      <sheetName val="Amort"/>
      <sheetName val="Srcs Uses"/>
      <sheetName val="Sources Uses"/>
      <sheetName val="Project Exp"/>
      <sheetName val="Acute P&amp;L"/>
      <sheetName val="Acute BS"/>
      <sheetName val="Acute CF"/>
      <sheetName val="Rev Summary"/>
      <sheetName val="IP Rev"/>
      <sheetName val="OP Rev"/>
      <sheetName val="MSS-CDS Rev"/>
      <sheetName val="Non Oper"/>
      <sheetName val="Other Rev"/>
      <sheetName val="Allows &amp; BD"/>
      <sheetName val="Exp Summary "/>
      <sheetName val="Exp Detail"/>
      <sheetName val="Depr-Amort"/>
      <sheetName val="Int Exp"/>
      <sheetName val="Inflation"/>
      <sheetName val="OR Minutes"/>
      <sheetName val="Vol Exh"/>
      <sheetName val="rate issues"/>
      <sheetName val="Macros"/>
      <sheetName val="mac"/>
      <sheetName val="Graphs"/>
      <sheetName val="CF Apprch"/>
      <sheetName val="BS Apprch"/>
      <sheetName val="Volumes"/>
      <sheetName val="FTEs"/>
      <sheetName val="Pat Days"/>
      <sheetName val="OP Inflation %"/>
      <sheetName val="OP Unit Rates"/>
      <sheetName val="Volume Growth"/>
      <sheetName val="Stat Vol Growth"/>
      <sheetName val="LTD"/>
      <sheetName val="PPE"/>
      <sheetName val="Capital"/>
      <sheetName val="CapI"/>
      <sheetName val="&lt;&lt;&lt;&gt;&gt;&gt;"/>
      <sheetName val="Hospital P&amp;L"/>
      <sheetName val="Vascular Lab"/>
      <sheetName val="Nuclear Medicine"/>
      <sheetName val="Partial Rate Increase"/>
      <sheetName val="Inp Rehab"/>
      <sheetName val="&lt;&lt;&gt;&gt;"/>
      <sheetName val="Bal. Sht Assump"/>
      <sheetName val="Net Assets"/>
      <sheetName val="Depr Test"/>
      <sheetName val="Cap Int"/>
      <sheetName val="Assumptions"/>
      <sheetName val="Rate In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8">
          <cell r="B48">
            <v>0</v>
          </cell>
          <cell r="C48">
            <v>0</v>
          </cell>
          <cell r="I48">
            <v>1998</v>
          </cell>
          <cell r="J48">
            <v>0</v>
          </cell>
          <cell r="K48">
            <v>0</v>
          </cell>
        </row>
        <row r="49">
          <cell r="B49">
            <v>0</v>
          </cell>
          <cell r="C49">
            <v>0</v>
          </cell>
          <cell r="I49">
            <v>1999</v>
          </cell>
          <cell r="J49">
            <v>0</v>
          </cell>
          <cell r="K49">
            <v>0</v>
          </cell>
        </row>
        <row r="50">
          <cell r="B50" t="e">
            <v>#REF!</v>
          </cell>
          <cell r="C50">
            <v>0</v>
          </cell>
          <cell r="I50">
            <v>2000</v>
          </cell>
          <cell r="J50" t="e">
            <v>#REF!</v>
          </cell>
          <cell r="K50">
            <v>0</v>
          </cell>
        </row>
        <row r="51">
          <cell r="B51" t="e">
            <v>#REF!</v>
          </cell>
          <cell r="C51">
            <v>0</v>
          </cell>
          <cell r="I51">
            <v>2001</v>
          </cell>
          <cell r="J51" t="e">
            <v>#REF!</v>
          </cell>
          <cell r="K51">
            <v>0</v>
          </cell>
        </row>
        <row r="52">
          <cell r="B52" t="e">
            <v>#REF!</v>
          </cell>
          <cell r="C52">
            <v>0</v>
          </cell>
          <cell r="I52">
            <v>2002</v>
          </cell>
          <cell r="J52" t="e">
            <v>#REF!</v>
          </cell>
          <cell r="K52">
            <v>0</v>
          </cell>
        </row>
        <row r="53">
          <cell r="B53">
            <v>3.330636682974676E-3</v>
          </cell>
          <cell r="C53">
            <v>0</v>
          </cell>
          <cell r="I53">
            <v>2003</v>
          </cell>
          <cell r="J53" t="e">
            <v>#REF!</v>
          </cell>
          <cell r="K53">
            <v>0</v>
          </cell>
        </row>
        <row r="54">
          <cell r="B54">
            <v>3.6544916887192455E-2</v>
          </cell>
          <cell r="C54">
            <v>0</v>
          </cell>
          <cell r="I54">
            <v>2004</v>
          </cell>
          <cell r="J54" t="e">
            <v>#REF!</v>
          </cell>
          <cell r="K54">
            <v>0</v>
          </cell>
        </row>
        <row r="111">
          <cell r="A111">
            <v>1998</v>
          </cell>
          <cell r="B111">
            <v>0</v>
          </cell>
          <cell r="C111">
            <v>0</v>
          </cell>
          <cell r="I111">
            <v>1998</v>
          </cell>
          <cell r="J111">
            <v>0</v>
          </cell>
        </row>
        <row r="112">
          <cell r="A112">
            <v>1999</v>
          </cell>
          <cell r="B112">
            <v>0</v>
          </cell>
          <cell r="C112">
            <v>0</v>
          </cell>
          <cell r="I112">
            <v>1999</v>
          </cell>
          <cell r="J112">
            <v>0</v>
          </cell>
        </row>
        <row r="113">
          <cell r="A113">
            <v>2000</v>
          </cell>
          <cell r="B113" t="e">
            <v>#REF!</v>
          </cell>
          <cell r="C113">
            <v>0</v>
          </cell>
          <cell r="I113">
            <v>2000</v>
          </cell>
          <cell r="J113" t="e">
            <v>#REF!</v>
          </cell>
        </row>
        <row r="114">
          <cell r="A114">
            <v>2001</v>
          </cell>
          <cell r="B114" t="e">
            <v>#REF!</v>
          </cell>
          <cell r="C114">
            <v>0</v>
          </cell>
          <cell r="I114">
            <v>2001</v>
          </cell>
          <cell r="J114" t="e">
            <v>#REF!</v>
          </cell>
        </row>
        <row r="115">
          <cell r="A115">
            <v>2002</v>
          </cell>
          <cell r="B115" t="e">
            <v>#REF!</v>
          </cell>
          <cell r="C115">
            <v>0</v>
          </cell>
          <cell r="I115">
            <v>2002</v>
          </cell>
          <cell r="J115" t="e">
            <v>#REF!</v>
          </cell>
        </row>
        <row r="116">
          <cell r="A116">
            <v>2003</v>
          </cell>
          <cell r="B116">
            <v>53.846785254021071</v>
          </cell>
          <cell r="C116">
            <v>0</v>
          </cell>
          <cell r="I116">
            <v>2003</v>
          </cell>
          <cell r="J116" t="e">
            <v>#REF!</v>
          </cell>
        </row>
        <row r="117">
          <cell r="A117">
            <v>2004</v>
          </cell>
          <cell r="B117">
            <v>73.380109046928311</v>
          </cell>
          <cell r="C117">
            <v>0</v>
          </cell>
          <cell r="I117">
            <v>2004</v>
          </cell>
          <cell r="J117" t="e">
            <v>#REF!</v>
          </cell>
        </row>
        <row r="171">
          <cell r="A171">
            <v>1998</v>
          </cell>
          <cell r="B171">
            <v>0</v>
          </cell>
          <cell r="C171">
            <v>0</v>
          </cell>
          <cell r="I171">
            <v>1998</v>
          </cell>
          <cell r="J171">
            <v>0</v>
          </cell>
          <cell r="K171">
            <v>0</v>
          </cell>
        </row>
        <row r="172">
          <cell r="A172">
            <v>1999</v>
          </cell>
          <cell r="B172">
            <v>0</v>
          </cell>
          <cell r="C172">
            <v>0</v>
          </cell>
          <cell r="I172">
            <v>1999</v>
          </cell>
          <cell r="J172">
            <v>0</v>
          </cell>
          <cell r="K172">
            <v>0</v>
          </cell>
        </row>
        <row r="173">
          <cell r="A173">
            <v>2000</v>
          </cell>
          <cell r="B173" t="e">
            <v>#REF!</v>
          </cell>
          <cell r="C173">
            <v>0</v>
          </cell>
          <cell r="I173">
            <v>2000</v>
          </cell>
          <cell r="J173" t="e">
            <v>#REF!</v>
          </cell>
          <cell r="K173">
            <v>0</v>
          </cell>
        </row>
        <row r="174">
          <cell r="A174">
            <v>2001</v>
          </cell>
          <cell r="B174" t="e">
            <v>#REF!</v>
          </cell>
          <cell r="C174">
            <v>0</v>
          </cell>
          <cell r="I174">
            <v>2001</v>
          </cell>
          <cell r="J174" t="e">
            <v>#REF!</v>
          </cell>
          <cell r="K174">
            <v>0</v>
          </cell>
        </row>
        <row r="175">
          <cell r="A175">
            <v>2002</v>
          </cell>
          <cell r="B175" t="e">
            <v>#REF!</v>
          </cell>
          <cell r="C175">
            <v>0</v>
          </cell>
          <cell r="I175">
            <v>2002</v>
          </cell>
          <cell r="J175" t="e">
            <v>#REF!</v>
          </cell>
          <cell r="K175">
            <v>0</v>
          </cell>
        </row>
        <row r="176">
          <cell r="A176">
            <v>2003</v>
          </cell>
          <cell r="B176" t="e">
            <v>#REF!</v>
          </cell>
          <cell r="C176">
            <v>0</v>
          </cell>
          <cell r="I176">
            <v>2003</v>
          </cell>
          <cell r="J176">
            <v>0.61089853641067127</v>
          </cell>
          <cell r="K176">
            <v>0</v>
          </cell>
        </row>
        <row r="177">
          <cell r="A177">
            <v>2004</v>
          </cell>
          <cell r="B177" t="e">
            <v>#REF!</v>
          </cell>
          <cell r="C177">
            <v>0</v>
          </cell>
          <cell r="I177">
            <v>2004</v>
          </cell>
          <cell r="J177">
            <v>0.5930943811659003</v>
          </cell>
          <cell r="K177">
            <v>0</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Rent &amp; Operating Expenses"/>
      <sheetName val="Loan Amortization Schedule"/>
    </sheetNames>
    <sheetDataSet>
      <sheetData sheetId="0"/>
      <sheetData sheetId="1">
        <row r="5">
          <cell r="J5">
            <v>10478.7478813202</v>
          </cell>
        </row>
        <row r="6">
          <cell r="D6">
            <v>0.05</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Elims Wrksht"/>
      <sheetName val="1105CFelims"/>
    </sheetNames>
    <sheetDataSet>
      <sheetData sheetId="0" refreshError="1">
        <row r="3">
          <cell r="A3" t="str">
            <v>CASH FLOW WORKSHEET FOR AFFILIATE ACTIVITY</v>
          </cell>
        </row>
        <row r="4">
          <cell r="A4" t="str">
            <v>FOR THE PERIOD ENDED NOVEMBER 30, 2005</v>
          </cell>
        </row>
        <row r="5">
          <cell r="A5" t="str">
            <v>(000's Omitted)</v>
          </cell>
        </row>
        <row r="7">
          <cell r="F7" t="str">
            <v>JOHNS HOPKINS</v>
          </cell>
        </row>
        <row r="8">
          <cell r="B8" t="str">
            <v>THE JOHNS HOPKINS</v>
          </cell>
          <cell r="F8" t="str">
            <v>BAYVIEW MEDICAL</v>
          </cell>
        </row>
        <row r="9">
          <cell r="B9" t="str">
            <v>HOSPITAL</v>
          </cell>
          <cell r="F9" t="str">
            <v>CENTER</v>
          </cell>
        </row>
        <row r="11">
          <cell r="B11" t="str">
            <v>Actual</v>
          </cell>
          <cell r="D11" t="str">
            <v>Budget</v>
          </cell>
          <cell r="E11" t="str">
            <v>Variance</v>
          </cell>
          <cell r="F11" t="str">
            <v>Actual</v>
          </cell>
          <cell r="H11" t="str">
            <v>Budget</v>
          </cell>
          <cell r="I11" t="str">
            <v>Variance</v>
          </cell>
        </row>
        <row r="12">
          <cell r="A12" t="str">
            <v xml:space="preserve">  OPERATING ACTIVITIES</v>
          </cell>
        </row>
        <row r="13">
          <cell r="A13" t="str">
            <v xml:space="preserve">    Losses from equity investments</v>
          </cell>
          <cell r="B13">
            <v>0</v>
          </cell>
          <cell r="D13">
            <v>0</v>
          </cell>
          <cell r="E13">
            <v>0</v>
          </cell>
          <cell r="F13">
            <v>0</v>
          </cell>
          <cell r="H13">
            <v>0</v>
          </cell>
          <cell r="I13">
            <v>0</v>
          </cell>
        </row>
        <row r="14">
          <cell r="A14" t="str">
            <v xml:space="preserve">    Contributions to affiliates</v>
          </cell>
          <cell r="B14">
            <v>2246</v>
          </cell>
          <cell r="C14" t="str">
            <v>(1)</v>
          </cell>
          <cell r="D14">
            <v>5666</v>
          </cell>
          <cell r="E14">
            <v>-3420</v>
          </cell>
          <cell r="F14">
            <v>0</v>
          </cell>
          <cell r="H14">
            <v>0</v>
          </cell>
          <cell r="I14">
            <v>0</v>
          </cell>
        </row>
        <row r="15">
          <cell r="A15" t="str">
            <v xml:space="preserve">    Due to/from affiliates</v>
          </cell>
          <cell r="B15">
            <v>8344</v>
          </cell>
          <cell r="D15">
            <v>7969</v>
          </cell>
          <cell r="E15">
            <v>375</v>
          </cell>
          <cell r="F15">
            <v>1822</v>
          </cell>
          <cell r="H15">
            <v>1286</v>
          </cell>
          <cell r="I15">
            <v>536</v>
          </cell>
        </row>
        <row r="16">
          <cell r="A16" t="str">
            <v xml:space="preserve"> INVESTING ACTIVITIES</v>
          </cell>
        </row>
        <row r="17">
          <cell r="A17" t="str">
            <v xml:space="preserve">    Repayments / Advances from (to) affiliate</v>
          </cell>
          <cell r="B17">
            <v>-33603</v>
          </cell>
          <cell r="C17" t="str">
            <v>(4)</v>
          </cell>
          <cell r="D17">
            <v>-66275.416666666861</v>
          </cell>
          <cell r="E17">
            <v>32672.416666666861</v>
          </cell>
          <cell r="F17">
            <v>-4713</v>
          </cell>
          <cell r="G17" t="str">
            <v>(11)</v>
          </cell>
          <cell r="H17">
            <v>-9781</v>
          </cell>
          <cell r="I17">
            <v>5068</v>
          </cell>
        </row>
        <row r="18">
          <cell r="A18" t="str">
            <v xml:space="preserve">    Contributions to/from Affiliate</v>
          </cell>
          <cell r="B18">
            <v>0</v>
          </cell>
          <cell r="C18" t="str">
            <v>(1)</v>
          </cell>
          <cell r="D18">
            <v>0</v>
          </cell>
          <cell r="E18">
            <v>0</v>
          </cell>
          <cell r="F18">
            <v>0</v>
          </cell>
          <cell r="H18">
            <v>-134</v>
          </cell>
          <cell r="I18">
            <v>134</v>
          </cell>
        </row>
        <row r="19">
          <cell r="A19" t="str">
            <v xml:space="preserve"> FINANCING ACTIVITIES</v>
          </cell>
        </row>
        <row r="20">
          <cell r="A20" t="str">
            <v xml:space="preserve">    Repayments / Advances from (to) affiliate</v>
          </cell>
          <cell r="B20">
            <v>0</v>
          </cell>
          <cell r="C20" t="str">
            <v>(5)</v>
          </cell>
          <cell r="D20">
            <v>0</v>
          </cell>
          <cell r="E20">
            <v>0</v>
          </cell>
          <cell r="F20">
            <v>0</v>
          </cell>
          <cell r="G20" t="str">
            <v>(6)</v>
          </cell>
          <cell r="H20">
            <v>0</v>
          </cell>
          <cell r="I20">
            <v>0</v>
          </cell>
        </row>
        <row r="21">
          <cell r="A21" t="str">
            <v xml:space="preserve">    Contributions to/from Affiliate</v>
          </cell>
          <cell r="B21">
            <v>0</v>
          </cell>
          <cell r="D21">
            <v>0</v>
          </cell>
          <cell r="E21">
            <v>0</v>
          </cell>
          <cell r="F21">
            <v>0</v>
          </cell>
          <cell r="H21">
            <v>0</v>
          </cell>
          <cell r="I21">
            <v>0</v>
          </cell>
        </row>
        <row r="23">
          <cell r="A23" t="str">
            <v>Breakout by affiliate:</v>
          </cell>
        </row>
        <row r="25">
          <cell r="A25" t="str">
            <v xml:space="preserve">  OPERATING ACTIVITIES</v>
          </cell>
        </row>
        <row r="26">
          <cell r="A26" t="str">
            <v xml:space="preserve">    Contributions to affiliates</v>
          </cell>
          <cell r="C26" t="str">
            <v>(1-3) Reclassing Contributions from operating section, to investing or financing. (See explanations below.)</v>
          </cell>
        </row>
        <row r="28">
          <cell r="A28" t="str">
            <v xml:space="preserve"> INVESTING ACTIVITIES</v>
          </cell>
        </row>
        <row r="29">
          <cell r="A29" t="str">
            <v xml:space="preserve">    Repayments / Advances from (to) affiliate</v>
          </cell>
        </row>
        <row r="30">
          <cell r="A30" t="str">
            <v>(4) JHH's</v>
          </cell>
          <cell r="D30" t="str">
            <v>Per FS</v>
          </cell>
          <cell r="F30" t="str">
            <v>Diff.</v>
          </cell>
        </row>
        <row r="31">
          <cell r="A31" t="str">
            <v xml:space="preserve">       JHH's HomeCare &amp; Dome Note</v>
          </cell>
          <cell r="B31">
            <v>35</v>
          </cell>
          <cell r="E31" t="str">
            <v>1880510&amp;1394000</v>
          </cell>
        </row>
        <row r="32">
          <cell r="A32" t="str">
            <v xml:space="preserve">       JHH's </v>
          </cell>
        </row>
        <row r="33">
          <cell r="A33" t="str">
            <v xml:space="preserve">Total JHH </v>
          </cell>
          <cell r="B33">
            <v>35</v>
          </cell>
          <cell r="D33">
            <v>-33603</v>
          </cell>
          <cell r="F33">
            <v>-33638</v>
          </cell>
        </row>
        <row r="35">
          <cell r="A35" t="str">
            <v>(10) HCGH's</v>
          </cell>
        </row>
        <row r="36">
          <cell r="A36" t="str">
            <v xml:space="preserve">        Repayment from JHH (b)</v>
          </cell>
          <cell r="B36">
            <v>0</v>
          </cell>
        </row>
        <row r="37">
          <cell r="A37" t="str">
            <v xml:space="preserve">Total HCGH </v>
          </cell>
          <cell r="B37">
            <v>0</v>
          </cell>
          <cell r="D37">
            <v>-1862</v>
          </cell>
          <cell r="F37">
            <v>-1862</v>
          </cell>
        </row>
        <row r="38">
          <cell r="A38" t="str">
            <v>(7) MSC's</v>
          </cell>
        </row>
        <row r="39">
          <cell r="A39" t="str">
            <v xml:space="preserve">       MSC's Advance from JHHCg</v>
          </cell>
          <cell r="B39">
            <v>0</v>
          </cell>
          <cell r="E39" t="str">
            <v>1370046</v>
          </cell>
        </row>
        <row r="40">
          <cell r="A40" t="str">
            <v xml:space="preserve">       MSC's Advance from JHH (a)</v>
          </cell>
          <cell r="B40">
            <v>0</v>
          </cell>
          <cell r="E40" t="str">
            <v>1661000</v>
          </cell>
        </row>
        <row r="41">
          <cell r="A41" t="str">
            <v xml:space="preserve">Total MSC </v>
          </cell>
          <cell r="B41">
            <v>0</v>
          </cell>
          <cell r="D41">
            <v>-538</v>
          </cell>
          <cell r="F41">
            <v>-538</v>
          </cell>
        </row>
        <row r="43">
          <cell r="A43" t="str">
            <v>(11) BMC's</v>
          </cell>
        </row>
        <row r="44">
          <cell r="A44" t="str">
            <v xml:space="preserve">        BMC's activity w/ MSC</v>
          </cell>
          <cell r="B44">
            <v>0</v>
          </cell>
          <cell r="E44" t="str">
            <v>1880503</v>
          </cell>
        </row>
        <row r="45">
          <cell r="A45" t="str">
            <v xml:space="preserve">        BMC's activity w/ JHH (d)</v>
          </cell>
          <cell r="B45">
            <v>0</v>
          </cell>
          <cell r="E45" t="str">
            <v>1370001</v>
          </cell>
        </row>
        <row r="46">
          <cell r="A46" t="str">
            <v>Total BMC</v>
          </cell>
          <cell r="B46">
            <v>0</v>
          </cell>
          <cell r="D46">
            <v>-4713</v>
          </cell>
          <cell r="F46">
            <v>-4713</v>
          </cell>
        </row>
        <row r="48">
          <cell r="A48" t="str">
            <v>(12) JHHS's (Level 1)</v>
          </cell>
        </row>
        <row r="49">
          <cell r="A49" t="str">
            <v xml:space="preserve">       JHHC due to/from activity</v>
          </cell>
          <cell r="B49" t="e">
            <v>#N/A</v>
          </cell>
          <cell r="E49" t="str">
            <v>1370082 (Not eliminated until Medicine Level)</v>
          </cell>
        </row>
        <row r="50">
          <cell r="A50" t="str">
            <v xml:space="preserve">       MSC due to/from activity (e)</v>
          </cell>
          <cell r="B50" t="e">
            <v>#N/A</v>
          </cell>
          <cell r="E50" t="str">
            <v>1370003,1373003</v>
          </cell>
        </row>
        <row r="51">
          <cell r="A51" t="str">
            <v>Total JHHS</v>
          </cell>
          <cell r="B51" t="e">
            <v>#N/A</v>
          </cell>
          <cell r="D51">
            <v>-3610</v>
          </cell>
          <cell r="F51" t="e">
            <v>#N/A</v>
          </cell>
        </row>
        <row r="53">
          <cell r="A53" t="str">
            <v>Total Advances/Rpymts in Investing Section</v>
          </cell>
          <cell r="D53">
            <v>-44326</v>
          </cell>
          <cell r="E53" t="str">
            <v>(Before Eliminations)</v>
          </cell>
        </row>
        <row r="55">
          <cell r="A55" t="str">
            <v xml:space="preserve">    Contributions to affiliates</v>
          </cell>
        </row>
        <row r="56">
          <cell r="A56" t="str">
            <v>(1) JHH's Contributions</v>
          </cell>
        </row>
        <row r="57">
          <cell r="A57" t="str">
            <v xml:space="preserve">       JHH's fund bal xfer's to JHHS (c )</v>
          </cell>
          <cell r="B57" t="e">
            <v>#N/A</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ed Information"/>
      <sheetName val="BBV"/>
      <sheetName val="CCI"/>
      <sheetName val="CCV"/>
      <sheetName val="GSV"/>
      <sheetName val="HFV"/>
      <sheetName val="OCV"/>
      <sheetName val="RWV"/>
      <sheetName val="SBV"/>
      <sheetName val="Statistics"/>
      <sheetName val="Management Officers"/>
      <sheetName val="Org Chart"/>
      <sheetName val="Debt Interest etc"/>
      <sheetName val="Fixed Assets"/>
      <sheetName val="Depreciation"/>
      <sheetName val="Prop Non Prop Ins"/>
      <sheetName val="Resident Trust Fund"/>
      <sheetName val="Real Estate Tax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2000-final"/>
      <sheetName val="FY2001v1"/>
      <sheetName val="CAS BUD V F&amp;A 89-00"/>
      <sheetName val="CASfy00_01 comp NB"/>
      <sheetName val="Comparisons"/>
      <sheetName val="F&amp;A"/>
      <sheetName val="CAS BUD V F&amp;A 89-99 DATA &amp; CHRT"/>
      <sheetName val="FY2000.comp"/>
      <sheetName val="Sheet1"/>
    </sheetNames>
    <sheetDataSet>
      <sheetData sheetId="0" refreshError="1"/>
      <sheetData sheetId="1" refreshError="1"/>
      <sheetData sheetId="2" refreshError="1"/>
      <sheetData sheetId="3" refreshError="1"/>
      <sheetData sheetId="4" refreshError="1"/>
      <sheetData sheetId="5" refreshError="1"/>
      <sheetData sheetId="6">
        <row r="4">
          <cell r="B4" t="str">
            <v>FY89</v>
          </cell>
          <cell r="C4" t="str">
            <v>FY90</v>
          </cell>
          <cell r="D4" t="str">
            <v>FY91</v>
          </cell>
          <cell r="E4" t="str">
            <v>FY92</v>
          </cell>
          <cell r="F4" t="str">
            <v>FY93</v>
          </cell>
          <cell r="G4" t="str">
            <v>FY94</v>
          </cell>
          <cell r="H4" t="str">
            <v>FY95</v>
          </cell>
          <cell r="I4" t="str">
            <v>FY96</v>
          </cell>
          <cell r="J4" t="str">
            <v>FY97</v>
          </cell>
          <cell r="K4" t="str">
            <v>FY98</v>
          </cell>
          <cell r="L4" t="str">
            <v xml:space="preserve">FY99 </v>
          </cell>
        </row>
        <row r="5">
          <cell r="A5" t="str">
            <v>CAS Budget</v>
          </cell>
          <cell r="B5">
            <v>210</v>
          </cell>
          <cell r="C5">
            <v>210.36</v>
          </cell>
          <cell r="D5">
            <v>210</v>
          </cell>
          <cell r="E5">
            <v>210</v>
          </cell>
          <cell r="F5">
            <v>187</v>
          </cell>
          <cell r="G5">
            <v>187</v>
          </cell>
          <cell r="H5">
            <v>224.70099999999999</v>
          </cell>
          <cell r="I5">
            <v>247</v>
          </cell>
          <cell r="J5">
            <v>275.59100000000001</v>
          </cell>
          <cell r="K5">
            <v>323</v>
          </cell>
          <cell r="L5">
            <v>301</v>
          </cell>
        </row>
        <row r="6">
          <cell r="A6" t="str">
            <v>F &amp; A</v>
          </cell>
          <cell r="B6">
            <v>943</v>
          </cell>
          <cell r="C6">
            <v>1235</v>
          </cell>
          <cell r="D6">
            <v>1472</v>
          </cell>
          <cell r="E6">
            <v>1686</v>
          </cell>
          <cell r="F6">
            <v>2251</v>
          </cell>
          <cell r="G6">
            <v>1997.018</v>
          </cell>
          <cell r="H6">
            <v>3180.8429999999998</v>
          </cell>
          <cell r="I6">
            <v>3330.7069999999999</v>
          </cell>
          <cell r="J6">
            <v>3586</v>
          </cell>
          <cell r="K6">
            <v>3238</v>
          </cell>
          <cell r="L6">
            <v>4262</v>
          </cell>
        </row>
      </sheetData>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1"/>
      <sheetName val="v2"/>
      <sheetName val="FY98 Jan 98 EBF DD March 20"/>
      <sheetName val="FY98 Jan 98 EBF"/>
      <sheetName val="CAS BUD V F&amp;A 89-99 DATA &amp; CHRT"/>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row r="2">
          <cell r="C2" t="str">
            <v>Top Level Analysis  of FY98 Actuals vs FY98 Projection per 01/31/98 EBF</v>
          </cell>
        </row>
        <row r="3">
          <cell r="B3" t="str">
            <v>NOTE</v>
          </cell>
          <cell r="C3" t="str">
            <v>Figures are based on straight line projections based on 7 months actual activity; 5 months projection</v>
          </cell>
        </row>
        <row r="5">
          <cell r="E5" t="str">
            <v>FY98</v>
          </cell>
          <cell r="F5" t="str">
            <v>FY98</v>
          </cell>
          <cell r="G5" t="str">
            <v>FY98</v>
          </cell>
        </row>
        <row r="6">
          <cell r="A6">
            <v>34334</v>
          </cell>
          <cell r="B6">
            <v>34334</v>
          </cell>
          <cell r="C6">
            <v>34334</v>
          </cell>
          <cell r="E6" t="str">
            <v>Total</v>
          </cell>
          <cell r="F6" t="str">
            <v>MTDC</v>
          </cell>
          <cell r="G6" t="str">
            <v>F &amp; A</v>
          </cell>
          <cell r="H6" t="str">
            <v>Total</v>
          </cell>
          <cell r="I6" t="str">
            <v>MTDC</v>
          </cell>
          <cell r="J6" t="str">
            <v>F&amp;A</v>
          </cell>
        </row>
        <row r="7">
          <cell r="A7" t="str">
            <v xml:space="preserve">Total </v>
          </cell>
          <cell r="B7" t="str">
            <v>MTDC</v>
          </cell>
          <cell r="C7" t="str">
            <v>F&amp;A</v>
          </cell>
          <cell r="E7" t="str">
            <v>Estimated</v>
          </cell>
          <cell r="F7" t="str">
            <v>Estimated</v>
          </cell>
          <cell r="G7" t="str">
            <v>Estimated</v>
          </cell>
          <cell r="H7" t="str">
            <v>Spending</v>
          </cell>
          <cell r="I7" t="str">
            <v>Spending</v>
          </cell>
          <cell r="J7" t="str">
            <v>Spending</v>
          </cell>
        </row>
        <row r="8">
          <cell r="A8" t="str">
            <v>Spending</v>
          </cell>
          <cell r="B8" t="str">
            <v>Base</v>
          </cell>
          <cell r="C8" t="str">
            <v>Costs</v>
          </cell>
          <cell r="E8" t="str">
            <v xml:space="preserve"> Spending</v>
          </cell>
          <cell r="F8" t="str">
            <v xml:space="preserve"> Spending</v>
          </cell>
          <cell r="G8" t="str">
            <v xml:space="preserve"> Spending</v>
          </cell>
          <cell r="H8" t="str">
            <v>Variance</v>
          </cell>
          <cell r="I8" t="str">
            <v>Variance</v>
          </cell>
          <cell r="J8" t="str">
            <v>Variance</v>
          </cell>
          <cell r="K8" t="str">
            <v>Notes</v>
          </cell>
        </row>
        <row r="9">
          <cell r="A9">
            <v>476248</v>
          </cell>
          <cell r="B9">
            <v>192485</v>
          </cell>
          <cell r="C9">
            <v>124153</v>
          </cell>
          <cell r="D9" t="str">
            <v>ACS</v>
          </cell>
          <cell r="E9">
            <v>816425.14285714284</v>
          </cell>
          <cell r="F9">
            <v>329974.28571428568</v>
          </cell>
          <cell r="G9">
            <v>212833.71428571429</v>
          </cell>
          <cell r="H9">
            <v>340177.14285714284</v>
          </cell>
          <cell r="I9">
            <v>137489.28571428568</v>
          </cell>
          <cell r="J9">
            <v>88680.71428571429</v>
          </cell>
        </row>
        <row r="10">
          <cell r="A10">
            <v>134392</v>
          </cell>
          <cell r="B10">
            <v>81696</v>
          </cell>
          <cell r="C10">
            <v>52695</v>
          </cell>
          <cell r="D10" t="str">
            <v>FOS</v>
          </cell>
          <cell r="E10">
            <v>230386.28571428571</v>
          </cell>
          <cell r="F10">
            <v>140050.28571428571</v>
          </cell>
          <cell r="G10">
            <v>90334.28571428571</v>
          </cell>
          <cell r="H10">
            <v>95994.28571428571</v>
          </cell>
          <cell r="I10">
            <v>58354.28571428571</v>
          </cell>
          <cell r="J10">
            <v>37639.28571428571</v>
          </cell>
        </row>
        <row r="11">
          <cell r="A11">
            <v>219737</v>
          </cell>
          <cell r="B11">
            <v>129743</v>
          </cell>
          <cell r="C11">
            <v>83684</v>
          </cell>
          <cell r="D11" t="str">
            <v>HUT</v>
          </cell>
          <cell r="E11">
            <v>376692</v>
          </cell>
          <cell r="F11">
            <v>222416.57142857142</v>
          </cell>
          <cell r="G11">
            <v>143458.28571428571</v>
          </cell>
          <cell r="H11">
            <v>156955</v>
          </cell>
          <cell r="I11">
            <v>92673.57142857142</v>
          </cell>
          <cell r="J11">
            <v>59774.28571428571</v>
          </cell>
        </row>
        <row r="12">
          <cell r="A12">
            <v>1889234</v>
          </cell>
          <cell r="B12">
            <v>1116144</v>
          </cell>
          <cell r="C12">
            <v>613383</v>
          </cell>
          <cell r="D12" t="str">
            <v>D31 (other)</v>
          </cell>
          <cell r="E12">
            <v>3238686.8571428573</v>
          </cell>
          <cell r="F12">
            <v>1913389.7142857143</v>
          </cell>
          <cell r="G12">
            <v>1051513.7142857143</v>
          </cell>
          <cell r="H12">
            <v>1349452.8571428573</v>
          </cell>
          <cell r="I12">
            <v>797245.71428571432</v>
          </cell>
          <cell r="J12">
            <v>438130.71428571432</v>
          </cell>
        </row>
        <row r="13">
          <cell r="A13">
            <v>542499</v>
          </cell>
          <cell r="B13">
            <v>319727</v>
          </cell>
          <cell r="C13">
            <v>163076</v>
          </cell>
          <cell r="D13" t="str">
            <v>D32</v>
          </cell>
          <cell r="E13">
            <v>929998.28571428568</v>
          </cell>
          <cell r="F13">
            <v>548103.42857142864</v>
          </cell>
          <cell r="G13">
            <v>279558.85714285716</v>
          </cell>
          <cell r="H13">
            <v>387499.28571428568</v>
          </cell>
          <cell r="I13">
            <v>228376.42857142864</v>
          </cell>
          <cell r="J13">
            <v>116482.85714285716</v>
          </cell>
        </row>
        <row r="14">
          <cell r="A14">
            <v>3262110</v>
          </cell>
          <cell r="B14">
            <v>1839795</v>
          </cell>
          <cell r="C14">
            <v>1036991</v>
          </cell>
          <cell r="E14">
            <v>5592188.5714285709</v>
          </cell>
          <cell r="F14">
            <v>3153934.2857142859</v>
          </cell>
          <cell r="G14">
            <v>1777698.8571428573</v>
          </cell>
          <cell r="H14">
            <v>2330078.5714285718</v>
          </cell>
          <cell r="I14">
            <v>1314139.2857142859</v>
          </cell>
          <cell r="J14">
            <v>740707.85714285716</v>
          </cell>
        </row>
        <row r="16">
          <cell r="A16">
            <v>13288600</v>
          </cell>
          <cell r="B16">
            <v>1447628</v>
          </cell>
          <cell r="C16">
            <v>924725</v>
          </cell>
          <cell r="D16" t="str">
            <v>FUSE</v>
          </cell>
          <cell r="E16">
            <v>22780457.142857142</v>
          </cell>
          <cell r="F16">
            <v>2481648</v>
          </cell>
          <cell r="G16">
            <v>1585242.857142857</v>
          </cell>
          <cell r="H16">
            <v>9491857.1428571418</v>
          </cell>
          <cell r="I16">
            <v>1034020</v>
          </cell>
          <cell r="J16">
            <v>660517.85714285704</v>
          </cell>
        </row>
        <row r="17">
          <cell r="A17">
            <v>16550710</v>
          </cell>
          <cell r="B17">
            <v>3287423</v>
          </cell>
          <cell r="C17">
            <v>1961716</v>
          </cell>
          <cell r="D17" t="str">
            <v>CAS</v>
          </cell>
          <cell r="E17">
            <v>28372645.714285713</v>
          </cell>
          <cell r="F17">
            <v>5635582.2857142854</v>
          </cell>
          <cell r="G17">
            <v>3362941.7142857146</v>
          </cell>
          <cell r="H17">
            <v>11821935.714285713</v>
          </cell>
          <cell r="I17">
            <v>2348159.2857142859</v>
          </cell>
          <cell r="J17">
            <v>1401225.7142857141</v>
          </cell>
        </row>
        <row r="19">
          <cell r="A19">
            <v>311509</v>
          </cell>
          <cell r="B19">
            <v>215812</v>
          </cell>
          <cell r="C19">
            <v>47240</v>
          </cell>
          <cell r="D19" t="str">
            <v>D33</v>
          </cell>
          <cell r="E19">
            <v>534015.42857142864</v>
          </cell>
          <cell r="F19">
            <v>369963.42857142858</v>
          </cell>
          <cell r="G19">
            <v>80982.857142857145</v>
          </cell>
          <cell r="H19">
            <v>222506.42857142864</v>
          </cell>
          <cell r="I19">
            <v>154151.42857142858</v>
          </cell>
          <cell r="J19">
            <v>33742.857142857145</v>
          </cell>
        </row>
        <row r="21">
          <cell r="A21">
            <v>446340</v>
          </cell>
          <cell r="B21">
            <v>214963</v>
          </cell>
          <cell r="C21">
            <v>94115</v>
          </cell>
          <cell r="D21" t="str">
            <v>D34</v>
          </cell>
          <cell r="E21">
            <v>765154.28571428568</v>
          </cell>
          <cell r="F21">
            <v>368508</v>
          </cell>
          <cell r="G21">
            <v>161340</v>
          </cell>
          <cell r="H21">
            <v>318814.28571428568</v>
          </cell>
          <cell r="I21">
            <v>153545</v>
          </cell>
          <cell r="J21">
            <v>67225</v>
          </cell>
        </row>
        <row r="23">
          <cell r="A23">
            <v>105142</v>
          </cell>
          <cell r="B23">
            <v>65221</v>
          </cell>
          <cell r="C23">
            <v>39923</v>
          </cell>
          <cell r="D23" t="str">
            <v>D35</v>
          </cell>
          <cell r="E23">
            <v>180243.42857142858</v>
          </cell>
          <cell r="F23">
            <v>111807.42857142857</v>
          </cell>
          <cell r="G23">
            <v>68439.42857142858</v>
          </cell>
          <cell r="H23">
            <v>75101.42857142858</v>
          </cell>
          <cell r="I23">
            <v>46586.428571428565</v>
          </cell>
          <cell r="J23">
            <v>28516.42857142858</v>
          </cell>
        </row>
        <row r="25">
          <cell r="A25">
            <v>119370</v>
          </cell>
          <cell r="B25">
            <v>72577</v>
          </cell>
          <cell r="C25">
            <v>46793</v>
          </cell>
          <cell r="D25" t="str">
            <v>D36</v>
          </cell>
          <cell r="E25">
            <v>204634.28571428571</v>
          </cell>
          <cell r="F25">
            <v>124417.71428571429</v>
          </cell>
          <cell r="G25">
            <v>80216.57142857142</v>
          </cell>
          <cell r="H25">
            <v>85264.28571428571</v>
          </cell>
          <cell r="I25">
            <v>51840.71428571429</v>
          </cell>
          <cell r="J25">
            <v>33423.57142857142</v>
          </cell>
        </row>
        <row r="28">
          <cell r="A28">
            <v>17533071</v>
          </cell>
          <cell r="B28">
            <v>3855996</v>
          </cell>
          <cell r="C28">
            <v>2189787</v>
          </cell>
          <cell r="D28" t="str">
            <v>Total</v>
          </cell>
          <cell r="E28">
            <v>30056693.142857146</v>
          </cell>
          <cell r="F28">
            <v>6610278.8571428563</v>
          </cell>
          <cell r="G28">
            <v>3753920.5714285718</v>
          </cell>
          <cell r="H28">
            <v>12523622.142857142</v>
          </cell>
          <cell r="I28">
            <v>2754282.8571428573</v>
          </cell>
          <cell r="J28">
            <v>1564133.5714285711</v>
          </cell>
        </row>
        <row r="30">
          <cell r="A30">
            <v>17533071</v>
          </cell>
          <cell r="B30">
            <v>3855996</v>
          </cell>
          <cell r="C30">
            <v>2189787</v>
          </cell>
          <cell r="D30" t="str">
            <v>Proof</v>
          </cell>
          <cell r="E30">
            <v>30056693.142857146</v>
          </cell>
          <cell r="F30">
            <v>6610278.8571428563</v>
          </cell>
          <cell r="G30">
            <v>3753920.5714285718</v>
          </cell>
          <cell r="H30">
            <v>12523622.142857146</v>
          </cell>
          <cell r="I30">
            <v>2754282.8571428563</v>
          </cell>
          <cell r="J30">
            <v>1564133.5714285718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im Detail"/>
      <sheetName val="LEVEL 1 &amp; 2"/>
      <sheetName val="MEDICINE"/>
      <sheetName val="Level1-Summary"/>
      <sheetName val="Level2-Summary"/>
      <sheetName val="Medicine-Summary"/>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row r="17">
          <cell r="B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row r="17">
          <cell r="B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sheetData sheetId="2">
        <row r="4">
          <cell r="D4">
            <v>295887</v>
          </cell>
          <cell r="E4">
            <v>266298.3</v>
          </cell>
          <cell r="G4">
            <v>63993</v>
          </cell>
        </row>
        <row r="5">
          <cell r="D5">
            <v>27000</v>
          </cell>
          <cell r="E5"/>
          <cell r="G5"/>
        </row>
      </sheetData>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2014 Summary_EBCA"/>
      <sheetName val="Community Assist GL"/>
      <sheetName val="SPONSORSHIPS"/>
      <sheetName val="HELA"/>
      <sheetName val="Carolyn's Pgms"/>
      <sheetName val="SAP Summary"/>
      <sheetName val="SAP Detail"/>
      <sheetName val="SAP Budget"/>
      <sheetName val="Absence &amp; Attendance Detail"/>
      <sheetName val="Employ Master Data"/>
      <sheetName val="FY2014 Budget Load"/>
      <sheetName val="FY2013 Schedule A "/>
    </sheetNames>
    <sheetDataSet>
      <sheetData sheetId="0" refreshError="1"/>
      <sheetData sheetId="1" refreshError="1"/>
      <sheetData sheetId="2" refreshError="1"/>
      <sheetData sheetId="3" refreshError="1"/>
      <sheetData sheetId="4" refreshError="1"/>
      <sheetData sheetId="5">
        <row r="4">
          <cell r="C4" t="str">
            <v>453013</v>
          </cell>
          <cell r="E4">
            <v>0</v>
          </cell>
          <cell r="F4">
            <v>0</v>
          </cell>
          <cell r="G4">
            <v>0</v>
          </cell>
          <cell r="H4">
            <v>0</v>
          </cell>
          <cell r="I4">
            <v>0</v>
          </cell>
          <cell r="J4">
            <v>-1575</v>
          </cell>
          <cell r="K4">
            <v>0</v>
          </cell>
          <cell r="L4">
            <v>0</v>
          </cell>
          <cell r="M4">
            <v>0</v>
          </cell>
          <cell r="N4">
            <v>0</v>
          </cell>
          <cell r="O4">
            <v>0</v>
          </cell>
          <cell r="P4">
            <v>0</v>
          </cell>
        </row>
        <row r="5">
          <cell r="C5" t="str">
            <v>453015</v>
          </cell>
          <cell r="E5">
            <v>0</v>
          </cell>
          <cell r="F5">
            <v>0</v>
          </cell>
          <cell r="G5">
            <v>0</v>
          </cell>
          <cell r="H5">
            <v>0</v>
          </cell>
          <cell r="I5">
            <v>0</v>
          </cell>
          <cell r="J5">
            <v>0</v>
          </cell>
          <cell r="K5">
            <v>0</v>
          </cell>
          <cell r="L5">
            <v>0</v>
          </cell>
          <cell r="M5">
            <v>0</v>
          </cell>
          <cell r="N5">
            <v>-900</v>
          </cell>
          <cell r="O5">
            <v>0</v>
          </cell>
          <cell r="P5">
            <v>0</v>
          </cell>
        </row>
        <row r="6">
          <cell r="C6" t="str">
            <v>610001</v>
          </cell>
          <cell r="E6">
            <v>12079.35</v>
          </cell>
          <cell r="F6">
            <v>12076.67</v>
          </cell>
          <cell r="G6">
            <v>17385.61</v>
          </cell>
          <cell r="H6">
            <v>17990.82</v>
          </cell>
          <cell r="I6">
            <v>15019.84</v>
          </cell>
          <cell r="J6">
            <v>12553.64</v>
          </cell>
          <cell r="K6">
            <v>12874.39</v>
          </cell>
          <cell r="L6">
            <v>15071.73</v>
          </cell>
          <cell r="M6">
            <v>15296.03</v>
          </cell>
          <cell r="N6">
            <v>11871.28</v>
          </cell>
          <cell r="O6">
            <v>16264.81</v>
          </cell>
          <cell r="P6">
            <v>12876.6</v>
          </cell>
        </row>
        <row r="7">
          <cell r="C7" t="str">
            <v>610019</v>
          </cell>
          <cell r="E7">
            <v>3527.32</v>
          </cell>
          <cell r="F7">
            <v>2063.6</v>
          </cell>
          <cell r="G7">
            <v>1444.1</v>
          </cell>
          <cell r="H7">
            <v>1063.52</v>
          </cell>
          <cell r="I7">
            <v>704.54</v>
          </cell>
          <cell r="J7">
            <v>1530.46</v>
          </cell>
          <cell r="K7">
            <v>1347.68</v>
          </cell>
          <cell r="L7">
            <v>-35.78</v>
          </cell>
          <cell r="M7">
            <v>889.51</v>
          </cell>
          <cell r="N7">
            <v>3792.16</v>
          </cell>
          <cell r="O7">
            <v>-320.70999999999998</v>
          </cell>
          <cell r="P7">
            <v>1649.75</v>
          </cell>
        </row>
        <row r="8">
          <cell r="C8" t="str">
            <v>610020</v>
          </cell>
          <cell r="E8">
            <v>58.42</v>
          </cell>
          <cell r="F8">
            <v>279.39999999999998</v>
          </cell>
          <cell r="G8">
            <v>76.2</v>
          </cell>
          <cell r="H8">
            <v>280.81</v>
          </cell>
          <cell r="I8">
            <v>0</v>
          </cell>
          <cell r="J8">
            <v>482.88</v>
          </cell>
          <cell r="K8">
            <v>344.91</v>
          </cell>
          <cell r="L8">
            <v>-103.47</v>
          </cell>
          <cell r="M8">
            <v>0</v>
          </cell>
          <cell r="N8">
            <v>0</v>
          </cell>
          <cell r="O8">
            <v>241.44</v>
          </cell>
          <cell r="P8">
            <v>406.11</v>
          </cell>
        </row>
        <row r="9">
          <cell r="C9" t="str">
            <v>610021</v>
          </cell>
          <cell r="E9">
            <v>876.16</v>
          </cell>
          <cell r="F9">
            <v>0</v>
          </cell>
          <cell r="G9">
            <v>873.2</v>
          </cell>
          <cell r="H9">
            <v>0</v>
          </cell>
          <cell r="I9">
            <v>0</v>
          </cell>
          <cell r="J9">
            <v>1618.56</v>
          </cell>
          <cell r="K9">
            <v>1618.54</v>
          </cell>
          <cell r="L9">
            <v>-313.26</v>
          </cell>
          <cell r="M9">
            <v>0</v>
          </cell>
          <cell r="N9">
            <v>0</v>
          </cell>
          <cell r="O9">
            <v>0</v>
          </cell>
          <cell r="P9">
            <v>730.96</v>
          </cell>
        </row>
        <row r="10">
          <cell r="C10" t="str">
            <v>610022</v>
          </cell>
          <cell r="E10">
            <v>253.11</v>
          </cell>
          <cell r="F10">
            <v>140.61000000000001</v>
          </cell>
          <cell r="G10">
            <v>992.62</v>
          </cell>
          <cell r="H10">
            <v>0</v>
          </cell>
          <cell r="I10">
            <v>0</v>
          </cell>
          <cell r="J10">
            <v>0</v>
          </cell>
          <cell r="K10">
            <v>0</v>
          </cell>
          <cell r="L10">
            <v>0</v>
          </cell>
          <cell r="M10">
            <v>0</v>
          </cell>
          <cell r="N10">
            <v>0</v>
          </cell>
          <cell r="O10">
            <v>0</v>
          </cell>
          <cell r="P10">
            <v>0</v>
          </cell>
        </row>
        <row r="11">
          <cell r="C11" t="str">
            <v>612004</v>
          </cell>
          <cell r="E11">
            <v>816.15</v>
          </cell>
          <cell r="F11">
            <v>1314.9</v>
          </cell>
          <cell r="G11">
            <v>0</v>
          </cell>
          <cell r="H11">
            <v>0</v>
          </cell>
          <cell r="I11">
            <v>0</v>
          </cell>
          <cell r="J11">
            <v>0</v>
          </cell>
          <cell r="K11">
            <v>71.25</v>
          </cell>
          <cell r="L11">
            <v>0</v>
          </cell>
          <cell r="M11">
            <v>0</v>
          </cell>
          <cell r="N11">
            <v>0</v>
          </cell>
          <cell r="O11">
            <v>0</v>
          </cell>
          <cell r="P11">
            <v>498.75</v>
          </cell>
        </row>
        <row r="12">
          <cell r="C12" t="str">
            <v>620002</v>
          </cell>
          <cell r="E12">
            <v>65.290000000000006</v>
          </cell>
          <cell r="F12">
            <v>105.2</v>
          </cell>
          <cell r="G12">
            <v>0</v>
          </cell>
          <cell r="H12">
            <v>0</v>
          </cell>
          <cell r="I12">
            <v>0</v>
          </cell>
          <cell r="J12">
            <v>0</v>
          </cell>
          <cell r="K12">
            <v>5.7</v>
          </cell>
          <cell r="L12">
            <v>0</v>
          </cell>
          <cell r="M12">
            <v>0</v>
          </cell>
          <cell r="N12">
            <v>0</v>
          </cell>
          <cell r="O12">
            <v>0</v>
          </cell>
          <cell r="P12">
            <v>39.9</v>
          </cell>
        </row>
        <row r="13">
          <cell r="C13" t="str">
            <v>620011</v>
          </cell>
          <cell r="E13">
            <v>5374.22</v>
          </cell>
          <cell r="F13">
            <v>4659.2700000000004</v>
          </cell>
          <cell r="G13">
            <v>6646.95</v>
          </cell>
          <cell r="H13">
            <v>6187.25</v>
          </cell>
          <cell r="I13">
            <v>5031.8</v>
          </cell>
          <cell r="J13">
            <v>5179.38</v>
          </cell>
          <cell r="K13">
            <v>5179.3900000000003</v>
          </cell>
          <cell r="L13">
            <v>4678.1499999999996</v>
          </cell>
          <cell r="M13">
            <v>5179.37</v>
          </cell>
          <cell r="N13">
            <v>5012.3100000000004</v>
          </cell>
          <cell r="O13">
            <v>5179.38</v>
          </cell>
          <cell r="P13">
            <v>5012.3</v>
          </cell>
        </row>
        <row r="14">
          <cell r="C14" t="str">
            <v>631003</v>
          </cell>
          <cell r="E14">
            <v>0</v>
          </cell>
          <cell r="F14">
            <v>56.58</v>
          </cell>
          <cell r="G14">
            <v>-56.58</v>
          </cell>
          <cell r="H14">
            <v>0</v>
          </cell>
          <cell r="I14">
            <v>0</v>
          </cell>
          <cell r="J14">
            <v>0</v>
          </cell>
          <cell r="K14">
            <v>0</v>
          </cell>
          <cell r="L14">
            <v>0</v>
          </cell>
          <cell r="M14">
            <v>0</v>
          </cell>
          <cell r="N14">
            <v>0</v>
          </cell>
          <cell r="O14">
            <v>0</v>
          </cell>
          <cell r="P14">
            <v>0</v>
          </cell>
        </row>
        <row r="15">
          <cell r="C15" t="str">
            <v>633032</v>
          </cell>
          <cell r="E15">
            <v>7111.34</v>
          </cell>
          <cell r="F15">
            <v>676.74</v>
          </cell>
          <cell r="G15">
            <v>57.94</v>
          </cell>
          <cell r="H15">
            <v>180</v>
          </cell>
          <cell r="I15">
            <v>0</v>
          </cell>
          <cell r="J15">
            <v>136.35</v>
          </cell>
          <cell r="K15">
            <v>124</v>
          </cell>
          <cell r="L15">
            <v>-42.3</v>
          </cell>
          <cell r="M15">
            <v>-0.61</v>
          </cell>
          <cell r="N15">
            <v>177.08</v>
          </cell>
          <cell r="O15">
            <v>128</v>
          </cell>
          <cell r="P15">
            <v>208.94</v>
          </cell>
        </row>
        <row r="16">
          <cell r="C16" t="str">
            <v>633037</v>
          </cell>
          <cell r="E16">
            <v>0</v>
          </cell>
          <cell r="F16">
            <v>0</v>
          </cell>
          <cell r="G16">
            <v>295</v>
          </cell>
          <cell r="H16">
            <v>0</v>
          </cell>
          <cell r="I16">
            <v>0</v>
          </cell>
          <cell r="J16">
            <v>0</v>
          </cell>
          <cell r="K16">
            <v>0</v>
          </cell>
          <cell r="L16">
            <v>0</v>
          </cell>
          <cell r="M16">
            <v>0</v>
          </cell>
          <cell r="N16">
            <v>0</v>
          </cell>
          <cell r="O16">
            <v>-295</v>
          </cell>
          <cell r="P16">
            <v>0</v>
          </cell>
        </row>
        <row r="17">
          <cell r="C17" t="str">
            <v>637001</v>
          </cell>
          <cell r="E17">
            <v>0</v>
          </cell>
          <cell r="F17">
            <v>97.27</v>
          </cell>
          <cell r="G17">
            <v>0</v>
          </cell>
          <cell r="H17">
            <v>30</v>
          </cell>
          <cell r="I17">
            <v>0</v>
          </cell>
          <cell r="J17">
            <v>0</v>
          </cell>
          <cell r="K17">
            <v>0</v>
          </cell>
          <cell r="L17">
            <v>0</v>
          </cell>
          <cell r="M17">
            <v>0</v>
          </cell>
          <cell r="N17">
            <v>0</v>
          </cell>
          <cell r="O17">
            <v>0</v>
          </cell>
          <cell r="P17">
            <v>0</v>
          </cell>
        </row>
        <row r="18">
          <cell r="C18" t="str">
            <v>640202</v>
          </cell>
          <cell r="E18">
            <v>0</v>
          </cell>
          <cell r="F18">
            <v>0</v>
          </cell>
          <cell r="G18">
            <v>0</v>
          </cell>
          <cell r="H18">
            <v>0</v>
          </cell>
          <cell r="I18">
            <v>264.47000000000003</v>
          </cell>
          <cell r="J18">
            <v>0</v>
          </cell>
          <cell r="K18">
            <v>0</v>
          </cell>
          <cell r="L18">
            <v>0</v>
          </cell>
          <cell r="M18">
            <v>0</v>
          </cell>
          <cell r="N18">
            <v>0</v>
          </cell>
          <cell r="O18">
            <v>0</v>
          </cell>
          <cell r="P18">
            <v>0</v>
          </cell>
        </row>
        <row r="19">
          <cell r="C19" t="str">
            <v>640281</v>
          </cell>
          <cell r="E19">
            <v>0</v>
          </cell>
          <cell r="F19">
            <v>0</v>
          </cell>
          <cell r="G19">
            <v>0</v>
          </cell>
          <cell r="H19">
            <v>0</v>
          </cell>
          <cell r="I19">
            <v>0</v>
          </cell>
          <cell r="J19">
            <v>0</v>
          </cell>
          <cell r="K19">
            <v>0</v>
          </cell>
          <cell r="L19">
            <v>0</v>
          </cell>
          <cell r="M19">
            <v>224.7</v>
          </cell>
          <cell r="N19">
            <v>0</v>
          </cell>
          <cell r="O19">
            <v>0</v>
          </cell>
          <cell r="P19">
            <v>0</v>
          </cell>
        </row>
        <row r="20">
          <cell r="C20" t="str">
            <v>640282</v>
          </cell>
          <cell r="E20">
            <v>211.58</v>
          </cell>
          <cell r="F20">
            <v>245.34</v>
          </cell>
          <cell r="G20">
            <v>272.82</v>
          </cell>
          <cell r="H20">
            <v>47.76</v>
          </cell>
          <cell r="I20">
            <v>283.14999999999998</v>
          </cell>
          <cell r="J20">
            <v>47.76</v>
          </cell>
          <cell r="K20">
            <v>55.72</v>
          </cell>
          <cell r="L20">
            <v>31.84</v>
          </cell>
          <cell r="M20">
            <v>66.040000000000006</v>
          </cell>
          <cell r="N20">
            <v>79.599999999999994</v>
          </cell>
          <cell r="O20">
            <v>31.84</v>
          </cell>
          <cell r="P20">
            <v>63.68</v>
          </cell>
        </row>
        <row r="21">
          <cell r="C21" t="str">
            <v>640301</v>
          </cell>
          <cell r="E21">
            <v>0</v>
          </cell>
          <cell r="F21">
            <v>0</v>
          </cell>
          <cell r="G21">
            <v>0</v>
          </cell>
          <cell r="H21">
            <v>0</v>
          </cell>
          <cell r="I21">
            <v>0</v>
          </cell>
          <cell r="J21">
            <v>4542.5</v>
          </cell>
          <cell r="K21">
            <v>0</v>
          </cell>
          <cell r="L21">
            <v>3678.95</v>
          </cell>
          <cell r="M21">
            <v>0</v>
          </cell>
          <cell r="N21">
            <v>0</v>
          </cell>
          <cell r="O21">
            <v>0</v>
          </cell>
          <cell r="P21">
            <v>160</v>
          </cell>
        </row>
        <row r="22">
          <cell r="C22" t="str">
            <v>640304</v>
          </cell>
          <cell r="E22">
            <v>0</v>
          </cell>
          <cell r="F22">
            <v>0</v>
          </cell>
          <cell r="G22">
            <v>3500</v>
          </cell>
          <cell r="H22">
            <v>612.5</v>
          </cell>
          <cell r="I22">
            <v>0</v>
          </cell>
          <cell r="J22">
            <v>0</v>
          </cell>
          <cell r="K22">
            <v>0</v>
          </cell>
          <cell r="L22">
            <v>0</v>
          </cell>
          <cell r="M22">
            <v>0</v>
          </cell>
          <cell r="N22">
            <v>0</v>
          </cell>
          <cell r="O22">
            <v>0</v>
          </cell>
          <cell r="P22">
            <v>0</v>
          </cell>
        </row>
        <row r="23">
          <cell r="C23" t="str">
            <v>640381</v>
          </cell>
          <cell r="E23">
            <v>0</v>
          </cell>
          <cell r="F23">
            <v>0</v>
          </cell>
          <cell r="G23">
            <v>1000</v>
          </cell>
          <cell r="H23">
            <v>0</v>
          </cell>
          <cell r="I23">
            <v>0</v>
          </cell>
          <cell r="J23">
            <v>3050</v>
          </cell>
          <cell r="K23">
            <v>0</v>
          </cell>
          <cell r="L23">
            <v>0</v>
          </cell>
          <cell r="M23">
            <v>0</v>
          </cell>
          <cell r="N23">
            <v>30000</v>
          </cell>
          <cell r="O23">
            <v>0</v>
          </cell>
          <cell r="P23">
            <v>432</v>
          </cell>
        </row>
        <row r="24">
          <cell r="C24" t="str">
            <v>641405</v>
          </cell>
          <cell r="E24">
            <v>0</v>
          </cell>
          <cell r="F24">
            <v>0</v>
          </cell>
          <cell r="G24">
            <v>40</v>
          </cell>
          <cell r="H24">
            <v>40</v>
          </cell>
          <cell r="I24">
            <v>0</v>
          </cell>
          <cell r="J24">
            <v>0</v>
          </cell>
          <cell r="K24">
            <v>0</v>
          </cell>
          <cell r="L24">
            <v>0</v>
          </cell>
          <cell r="M24">
            <v>0</v>
          </cell>
          <cell r="N24">
            <v>0</v>
          </cell>
          <cell r="O24">
            <v>0</v>
          </cell>
          <cell r="P24">
            <v>60</v>
          </cell>
        </row>
        <row r="25">
          <cell r="C25" t="str">
            <v>641508</v>
          </cell>
          <cell r="E25">
            <v>82.9</v>
          </cell>
          <cell r="F25">
            <v>0</v>
          </cell>
          <cell r="G25">
            <v>0</v>
          </cell>
          <cell r="H25">
            <v>0</v>
          </cell>
          <cell r="I25">
            <v>0</v>
          </cell>
          <cell r="J25">
            <v>750</v>
          </cell>
          <cell r="K25">
            <v>0</v>
          </cell>
          <cell r="L25">
            <v>0</v>
          </cell>
          <cell r="M25">
            <v>0</v>
          </cell>
          <cell r="N25">
            <v>0</v>
          </cell>
          <cell r="O25">
            <v>0</v>
          </cell>
          <cell r="P25">
            <v>0</v>
          </cell>
        </row>
        <row r="26">
          <cell r="C26" t="str">
            <v>642003</v>
          </cell>
          <cell r="E26">
            <v>1153.8</v>
          </cell>
          <cell r="F26">
            <v>792.35</v>
          </cell>
          <cell r="G26">
            <v>490.58</v>
          </cell>
          <cell r="H26">
            <v>1007.45</v>
          </cell>
          <cell r="I26">
            <v>169.96</v>
          </cell>
          <cell r="J26">
            <v>1503.74</v>
          </cell>
          <cell r="K26">
            <v>2030.21</v>
          </cell>
          <cell r="L26">
            <v>2041.75</v>
          </cell>
          <cell r="M26">
            <v>447.49</v>
          </cell>
          <cell r="N26">
            <v>159.72</v>
          </cell>
          <cell r="O26">
            <v>328.08</v>
          </cell>
          <cell r="P26">
            <v>0</v>
          </cell>
        </row>
        <row r="27">
          <cell r="C27" t="str">
            <v>642101</v>
          </cell>
          <cell r="E27">
            <v>0</v>
          </cell>
          <cell r="F27">
            <v>0</v>
          </cell>
          <cell r="G27">
            <v>0</v>
          </cell>
          <cell r="H27">
            <v>0</v>
          </cell>
          <cell r="I27">
            <v>0</v>
          </cell>
          <cell r="J27">
            <v>0</v>
          </cell>
          <cell r="K27">
            <v>1578</v>
          </cell>
          <cell r="L27">
            <v>0</v>
          </cell>
          <cell r="M27">
            <v>0</v>
          </cell>
          <cell r="N27">
            <v>0</v>
          </cell>
          <cell r="O27">
            <v>0</v>
          </cell>
          <cell r="P27">
            <v>0</v>
          </cell>
        </row>
        <row r="28">
          <cell r="C28" t="str">
            <v>647001</v>
          </cell>
          <cell r="E28">
            <v>0</v>
          </cell>
          <cell r="F28">
            <v>0</v>
          </cell>
          <cell r="G28">
            <v>0</v>
          </cell>
          <cell r="H28">
            <v>0</v>
          </cell>
          <cell r="I28">
            <v>0</v>
          </cell>
          <cell r="J28">
            <v>0</v>
          </cell>
          <cell r="K28">
            <v>550</v>
          </cell>
          <cell r="L28">
            <v>0</v>
          </cell>
          <cell r="M28">
            <v>0</v>
          </cell>
          <cell r="N28">
            <v>0</v>
          </cell>
          <cell r="O28">
            <v>0</v>
          </cell>
          <cell r="P28">
            <v>0</v>
          </cell>
        </row>
        <row r="29">
          <cell r="C29" t="str">
            <v>647002</v>
          </cell>
          <cell r="E29">
            <v>-750</v>
          </cell>
          <cell r="F29">
            <v>0</v>
          </cell>
          <cell r="G29">
            <v>329.9</v>
          </cell>
          <cell r="H29">
            <v>0</v>
          </cell>
          <cell r="I29">
            <v>0</v>
          </cell>
          <cell r="J29">
            <v>0</v>
          </cell>
          <cell r="K29">
            <v>0</v>
          </cell>
          <cell r="L29">
            <v>0</v>
          </cell>
          <cell r="M29">
            <v>0</v>
          </cell>
          <cell r="N29">
            <v>395</v>
          </cell>
          <cell r="O29">
            <v>0</v>
          </cell>
          <cell r="P29">
            <v>0</v>
          </cell>
        </row>
        <row r="30">
          <cell r="C30" t="str">
            <v>652001</v>
          </cell>
          <cell r="E30">
            <v>77.11</v>
          </cell>
          <cell r="F30">
            <v>209.94</v>
          </cell>
          <cell r="G30">
            <v>22.04</v>
          </cell>
          <cell r="H30">
            <v>187.27</v>
          </cell>
          <cell r="I30">
            <v>6.78</v>
          </cell>
          <cell r="J30">
            <v>0</v>
          </cell>
          <cell r="K30">
            <v>346</v>
          </cell>
          <cell r="L30">
            <v>62.94</v>
          </cell>
          <cell r="M30">
            <v>13.88</v>
          </cell>
          <cell r="N30">
            <v>218.08</v>
          </cell>
          <cell r="O30">
            <v>195.43</v>
          </cell>
          <cell r="P30">
            <v>770.62</v>
          </cell>
        </row>
        <row r="31">
          <cell r="C31" t="str">
            <v>654305</v>
          </cell>
          <cell r="E31">
            <v>44118.81</v>
          </cell>
          <cell r="F31">
            <v>4492.26</v>
          </cell>
          <cell r="G31">
            <v>27239.85</v>
          </cell>
          <cell r="H31">
            <v>8078.98</v>
          </cell>
          <cell r="I31">
            <v>16542.89</v>
          </cell>
          <cell r="J31">
            <v>21972.62</v>
          </cell>
          <cell r="K31">
            <v>36240.870000000003</v>
          </cell>
          <cell r="L31">
            <v>7314.07</v>
          </cell>
          <cell r="M31">
            <v>7860.38</v>
          </cell>
          <cell r="N31">
            <v>37714.07</v>
          </cell>
          <cell r="O31">
            <v>29705.68</v>
          </cell>
          <cell r="P31">
            <v>27989.72</v>
          </cell>
        </row>
        <row r="32">
          <cell r="C32" t="str">
            <v>654307</v>
          </cell>
          <cell r="E32">
            <v>0</v>
          </cell>
          <cell r="F32">
            <v>1050</v>
          </cell>
          <cell r="G32">
            <v>0</v>
          </cell>
          <cell r="H32">
            <v>0</v>
          </cell>
          <cell r="I32">
            <v>0</v>
          </cell>
          <cell r="J32">
            <v>0</v>
          </cell>
          <cell r="K32">
            <v>0</v>
          </cell>
          <cell r="L32">
            <v>0</v>
          </cell>
          <cell r="M32">
            <v>0</v>
          </cell>
          <cell r="N32">
            <v>0</v>
          </cell>
          <cell r="O32">
            <v>0</v>
          </cell>
          <cell r="P32">
            <v>0</v>
          </cell>
        </row>
        <row r="33">
          <cell r="C33" t="str">
            <v>900106</v>
          </cell>
          <cell r="E33">
            <v>-55283.75</v>
          </cell>
          <cell r="F33">
            <v>-55283.75</v>
          </cell>
          <cell r="G33">
            <v>-55283.75</v>
          </cell>
          <cell r="H33">
            <v>-55283.75</v>
          </cell>
          <cell r="I33">
            <v>-55283.75</v>
          </cell>
          <cell r="J33">
            <v>-55283.75</v>
          </cell>
          <cell r="K33">
            <v>-55283.75</v>
          </cell>
          <cell r="L33">
            <v>-55283.75</v>
          </cell>
          <cell r="M33">
            <v>-55283.75</v>
          </cell>
          <cell r="N33">
            <v>-55283.75</v>
          </cell>
          <cell r="O33">
            <v>-55283.75</v>
          </cell>
          <cell r="P33">
            <v>-55283.75</v>
          </cell>
        </row>
        <row r="34">
          <cell r="C34" t="str">
            <v>921200</v>
          </cell>
          <cell r="E34">
            <v>2643.33</v>
          </cell>
          <cell r="F34">
            <v>0</v>
          </cell>
          <cell r="G34">
            <v>0</v>
          </cell>
          <cell r="H34">
            <v>0</v>
          </cell>
          <cell r="I34">
            <v>0</v>
          </cell>
          <cell r="J34">
            <v>0</v>
          </cell>
          <cell r="K34">
            <v>0</v>
          </cell>
          <cell r="L34">
            <v>0</v>
          </cell>
          <cell r="M34">
            <v>0</v>
          </cell>
          <cell r="N34">
            <v>0</v>
          </cell>
          <cell r="O34">
            <v>0</v>
          </cell>
          <cell r="P34">
            <v>0</v>
          </cell>
        </row>
        <row r="35">
          <cell r="C35" t="str">
            <v>921203</v>
          </cell>
          <cell r="E35">
            <v>0</v>
          </cell>
          <cell r="F35">
            <v>0</v>
          </cell>
          <cell r="G35">
            <v>0</v>
          </cell>
          <cell r="H35">
            <v>0</v>
          </cell>
          <cell r="I35">
            <v>0</v>
          </cell>
          <cell r="J35">
            <v>0</v>
          </cell>
          <cell r="K35">
            <v>0</v>
          </cell>
          <cell r="L35">
            <v>0</v>
          </cell>
          <cell r="M35">
            <v>0</v>
          </cell>
          <cell r="N35">
            <v>625</v>
          </cell>
          <cell r="O35">
            <v>0</v>
          </cell>
          <cell r="P35">
            <v>0</v>
          </cell>
        </row>
        <row r="36">
          <cell r="C36" t="str">
            <v>921206</v>
          </cell>
          <cell r="E36">
            <v>118</v>
          </cell>
          <cell r="F36">
            <v>118</v>
          </cell>
          <cell r="G36">
            <v>118</v>
          </cell>
          <cell r="H36">
            <v>118</v>
          </cell>
          <cell r="I36">
            <v>118</v>
          </cell>
          <cell r="J36">
            <v>118</v>
          </cell>
          <cell r="K36">
            <v>118</v>
          </cell>
          <cell r="L36">
            <v>118</v>
          </cell>
          <cell r="M36">
            <v>118</v>
          </cell>
          <cell r="N36">
            <v>118</v>
          </cell>
          <cell r="O36">
            <v>118</v>
          </cell>
          <cell r="P36">
            <v>118</v>
          </cell>
        </row>
        <row r="37">
          <cell r="C37" t="str">
            <v>921213</v>
          </cell>
          <cell r="E37">
            <v>0</v>
          </cell>
          <cell r="F37">
            <v>0</v>
          </cell>
          <cell r="G37">
            <v>307.5</v>
          </cell>
          <cell r="H37">
            <v>0</v>
          </cell>
          <cell r="I37">
            <v>0</v>
          </cell>
          <cell r="J37">
            <v>0</v>
          </cell>
          <cell r="K37">
            <v>0</v>
          </cell>
          <cell r="L37">
            <v>0</v>
          </cell>
          <cell r="M37">
            <v>0</v>
          </cell>
          <cell r="N37">
            <v>0</v>
          </cell>
          <cell r="O37">
            <v>862.5</v>
          </cell>
          <cell r="P37">
            <v>2023.75</v>
          </cell>
        </row>
        <row r="38">
          <cell r="C38" t="str">
            <v>921308</v>
          </cell>
          <cell r="E38">
            <v>0</v>
          </cell>
          <cell r="F38">
            <v>0</v>
          </cell>
          <cell r="G38">
            <v>0</v>
          </cell>
          <cell r="H38">
            <v>311.83999999999997</v>
          </cell>
          <cell r="I38">
            <v>144.94999999999999</v>
          </cell>
          <cell r="J38">
            <v>0</v>
          </cell>
          <cell r="K38">
            <v>0</v>
          </cell>
          <cell r="L38">
            <v>0</v>
          </cell>
          <cell r="M38">
            <v>0</v>
          </cell>
          <cell r="N38">
            <v>0</v>
          </cell>
          <cell r="O38">
            <v>0</v>
          </cell>
          <cell r="P38">
            <v>0</v>
          </cell>
        </row>
        <row r="39">
          <cell r="C39" t="str">
            <v>921374</v>
          </cell>
          <cell r="E39">
            <v>0</v>
          </cell>
          <cell r="F39">
            <v>0</v>
          </cell>
          <cell r="G39">
            <v>0</v>
          </cell>
          <cell r="H39">
            <v>0</v>
          </cell>
          <cell r="I39">
            <v>0</v>
          </cell>
          <cell r="J39">
            <v>0</v>
          </cell>
          <cell r="K39">
            <v>0</v>
          </cell>
          <cell r="L39">
            <v>0</v>
          </cell>
          <cell r="M39">
            <v>0</v>
          </cell>
          <cell r="N39">
            <v>0</v>
          </cell>
          <cell r="O39">
            <v>3735</v>
          </cell>
          <cell r="P39">
            <v>0</v>
          </cell>
        </row>
        <row r="40">
          <cell r="C40" t="str">
            <v>921395</v>
          </cell>
          <cell r="E40">
            <v>50</v>
          </cell>
          <cell r="F40">
            <v>50</v>
          </cell>
          <cell r="G40">
            <v>30</v>
          </cell>
          <cell r="H40">
            <v>30</v>
          </cell>
          <cell r="I40">
            <v>0</v>
          </cell>
          <cell r="J40">
            <v>0</v>
          </cell>
          <cell r="K40">
            <v>0</v>
          </cell>
          <cell r="L40">
            <v>0</v>
          </cell>
          <cell r="M40">
            <v>0</v>
          </cell>
          <cell r="N40">
            <v>0</v>
          </cell>
          <cell r="O40">
            <v>0</v>
          </cell>
          <cell r="P40">
            <v>0</v>
          </cell>
        </row>
        <row r="41">
          <cell r="C41" t="str">
            <v>921409</v>
          </cell>
          <cell r="E41">
            <v>0</v>
          </cell>
          <cell r="F41">
            <v>228</v>
          </cell>
          <cell r="G41">
            <v>0</v>
          </cell>
          <cell r="H41">
            <v>0</v>
          </cell>
          <cell r="I41">
            <v>0</v>
          </cell>
          <cell r="J41">
            <v>0</v>
          </cell>
          <cell r="K41">
            <v>0</v>
          </cell>
          <cell r="L41">
            <v>0</v>
          </cell>
          <cell r="M41">
            <v>511</v>
          </cell>
          <cell r="N41">
            <v>0</v>
          </cell>
          <cell r="O41">
            <v>322</v>
          </cell>
          <cell r="P41">
            <v>0</v>
          </cell>
        </row>
        <row r="42">
          <cell r="C42" t="str">
            <v>924001</v>
          </cell>
          <cell r="E42">
            <v>0</v>
          </cell>
          <cell r="F42">
            <v>0</v>
          </cell>
          <cell r="G42">
            <v>0</v>
          </cell>
          <cell r="H42">
            <v>0</v>
          </cell>
          <cell r="I42">
            <v>0</v>
          </cell>
          <cell r="J42">
            <v>0</v>
          </cell>
          <cell r="K42">
            <v>0</v>
          </cell>
          <cell r="L42">
            <v>0</v>
          </cell>
          <cell r="M42">
            <v>594</v>
          </cell>
          <cell r="N42">
            <v>0</v>
          </cell>
          <cell r="O42">
            <v>1039.6199999999999</v>
          </cell>
          <cell r="P42">
            <v>0</v>
          </cell>
        </row>
        <row r="43">
          <cell r="C43" t="str">
            <v>924212</v>
          </cell>
          <cell r="E43">
            <v>0</v>
          </cell>
          <cell r="F43">
            <v>0</v>
          </cell>
          <cell r="G43">
            <v>0</v>
          </cell>
          <cell r="H43">
            <v>0</v>
          </cell>
          <cell r="I43">
            <v>232.79</v>
          </cell>
          <cell r="J43">
            <v>228.72</v>
          </cell>
          <cell r="K43">
            <v>184.14</v>
          </cell>
          <cell r="L43">
            <v>257.91000000000003</v>
          </cell>
          <cell r="M43">
            <v>108.35</v>
          </cell>
          <cell r="N43">
            <v>204.12</v>
          </cell>
          <cell r="O43">
            <v>543.16999999999996</v>
          </cell>
          <cell r="P43">
            <v>-1800</v>
          </cell>
        </row>
        <row r="44">
          <cell r="C44" t="str">
            <v>924902</v>
          </cell>
          <cell r="E44">
            <v>120</v>
          </cell>
          <cell r="F44">
            <v>585</v>
          </cell>
          <cell r="G44">
            <v>125</v>
          </cell>
          <cell r="H44">
            <v>125</v>
          </cell>
          <cell r="I44">
            <v>125</v>
          </cell>
          <cell r="J44">
            <v>125</v>
          </cell>
          <cell r="K44">
            <v>125</v>
          </cell>
          <cell r="L44">
            <v>125</v>
          </cell>
          <cell r="M44">
            <v>875</v>
          </cell>
          <cell r="N44">
            <v>125</v>
          </cell>
          <cell r="O44">
            <v>185</v>
          </cell>
          <cell r="P44">
            <v>0</v>
          </cell>
        </row>
        <row r="45">
          <cell r="C45" t="str">
            <v>924904</v>
          </cell>
          <cell r="E45">
            <v>0</v>
          </cell>
          <cell r="F45">
            <v>0</v>
          </cell>
          <cell r="G45">
            <v>0</v>
          </cell>
          <cell r="H45">
            <v>0</v>
          </cell>
          <cell r="I45">
            <v>4160</v>
          </cell>
          <cell r="J45">
            <v>0</v>
          </cell>
          <cell r="K45">
            <v>0</v>
          </cell>
          <cell r="L45">
            <v>0</v>
          </cell>
          <cell r="M45">
            <v>0</v>
          </cell>
          <cell r="N45">
            <v>0</v>
          </cell>
          <cell r="O45">
            <v>0</v>
          </cell>
          <cell r="P45">
            <v>0</v>
          </cell>
        </row>
        <row r="46">
          <cell r="C46" t="str">
            <v>924905</v>
          </cell>
          <cell r="E46">
            <v>0</v>
          </cell>
          <cell r="F46">
            <v>0</v>
          </cell>
          <cell r="G46">
            <v>0</v>
          </cell>
          <cell r="H46">
            <v>0</v>
          </cell>
          <cell r="I46">
            <v>0</v>
          </cell>
          <cell r="J46">
            <v>0</v>
          </cell>
          <cell r="K46">
            <v>0</v>
          </cell>
          <cell r="L46">
            <v>0</v>
          </cell>
          <cell r="M46">
            <v>47.5</v>
          </cell>
          <cell r="N46">
            <v>0</v>
          </cell>
          <cell r="O46">
            <v>0</v>
          </cell>
          <cell r="P46">
            <v>0</v>
          </cell>
        </row>
        <row r="47">
          <cell r="C47" t="str">
            <v>960100</v>
          </cell>
          <cell r="E47">
            <v>0</v>
          </cell>
          <cell r="F47">
            <v>0</v>
          </cell>
          <cell r="G47">
            <v>0</v>
          </cell>
          <cell r="H47">
            <v>-6892.04</v>
          </cell>
          <cell r="I47">
            <v>6357.87</v>
          </cell>
          <cell r="J47">
            <v>-6357.87</v>
          </cell>
          <cell r="K47">
            <v>845.69</v>
          </cell>
          <cell r="L47">
            <v>-743.25</v>
          </cell>
          <cell r="M47">
            <v>0</v>
          </cell>
          <cell r="N47">
            <v>0</v>
          </cell>
          <cell r="O47">
            <v>0</v>
          </cell>
          <cell r="P47">
            <v>0</v>
          </cell>
        </row>
        <row r="48">
          <cell r="C48" t="str">
            <v>960200</v>
          </cell>
          <cell r="E48">
            <v>0</v>
          </cell>
          <cell r="F48">
            <v>0</v>
          </cell>
          <cell r="G48">
            <v>0</v>
          </cell>
          <cell r="H48">
            <v>-2343.29</v>
          </cell>
          <cell r="I48">
            <v>2161.6799999999998</v>
          </cell>
          <cell r="J48">
            <v>-2161.6799999999998</v>
          </cell>
          <cell r="K48">
            <v>287.54000000000002</v>
          </cell>
          <cell r="L48">
            <v>-252.71</v>
          </cell>
          <cell r="M48">
            <v>0</v>
          </cell>
          <cell r="N48">
            <v>0</v>
          </cell>
          <cell r="O48">
            <v>0</v>
          </cell>
          <cell r="P48">
            <v>0</v>
          </cell>
        </row>
        <row r="49">
          <cell r="C49" t="str">
            <v>960300</v>
          </cell>
          <cell r="E49">
            <v>0</v>
          </cell>
          <cell r="F49">
            <v>0</v>
          </cell>
          <cell r="G49">
            <v>0</v>
          </cell>
          <cell r="H49">
            <v>-537.29999999999995</v>
          </cell>
          <cell r="I49">
            <v>2311.4</v>
          </cell>
          <cell r="J49">
            <v>-2311.4</v>
          </cell>
          <cell r="K49">
            <v>546.53</v>
          </cell>
          <cell r="L49">
            <v>-546.53</v>
          </cell>
          <cell r="M49">
            <v>0</v>
          </cell>
          <cell r="N49">
            <v>0</v>
          </cell>
          <cell r="O49">
            <v>0</v>
          </cell>
          <cell r="P49">
            <v>0</v>
          </cell>
        </row>
        <row r="50">
          <cell r="C50" t="str">
            <v>960400</v>
          </cell>
          <cell r="E50">
            <v>0</v>
          </cell>
          <cell r="F50">
            <v>0</v>
          </cell>
          <cell r="G50">
            <v>0</v>
          </cell>
          <cell r="H50">
            <v>0</v>
          </cell>
          <cell r="I50">
            <v>0</v>
          </cell>
          <cell r="J50">
            <v>0</v>
          </cell>
          <cell r="K50">
            <v>0</v>
          </cell>
          <cell r="L50">
            <v>2068.4899999999998</v>
          </cell>
          <cell r="M50">
            <v>0</v>
          </cell>
          <cell r="N50">
            <v>0</v>
          </cell>
          <cell r="O50">
            <v>0</v>
          </cell>
          <cell r="P50">
            <v>0</v>
          </cell>
        </row>
        <row r="51">
          <cell r="C51" t="str">
            <v>970003</v>
          </cell>
          <cell r="E51">
            <v>-9.6</v>
          </cell>
          <cell r="F51">
            <v>0</v>
          </cell>
          <cell r="G51">
            <v>0.3</v>
          </cell>
          <cell r="H51">
            <v>0.9</v>
          </cell>
          <cell r="I51">
            <v>1.1000000000000001</v>
          </cell>
          <cell r="J51">
            <v>0.3</v>
          </cell>
          <cell r="K51">
            <v>0.6</v>
          </cell>
          <cell r="L51">
            <v>0.6</v>
          </cell>
          <cell r="M51">
            <v>1</v>
          </cell>
          <cell r="N51">
            <v>-0.8</v>
          </cell>
          <cell r="O51">
            <v>0</v>
          </cell>
          <cell r="P51">
            <v>0.6</v>
          </cell>
        </row>
        <row r="52">
          <cell r="C52" t="str">
            <v>970004</v>
          </cell>
          <cell r="E52">
            <v>8.61</v>
          </cell>
          <cell r="F52">
            <v>5.3</v>
          </cell>
          <cell r="G52">
            <v>2.2599999999999998</v>
          </cell>
          <cell r="H52">
            <v>-1.34</v>
          </cell>
          <cell r="I52">
            <v>6.77</v>
          </cell>
          <cell r="J52">
            <v>-1.4</v>
          </cell>
          <cell r="K52">
            <v>1.23</v>
          </cell>
          <cell r="L52">
            <v>3.49</v>
          </cell>
          <cell r="M52">
            <v>4.1500000000000004</v>
          </cell>
          <cell r="N52">
            <v>0.05</v>
          </cell>
          <cell r="O52">
            <v>0.8</v>
          </cell>
          <cell r="P52">
            <v>1.45</v>
          </cell>
        </row>
        <row r="53">
          <cell r="C53" t="str">
            <v>970005</v>
          </cell>
          <cell r="E53">
            <v>194.62</v>
          </cell>
          <cell r="F53">
            <v>-75.180000000000007</v>
          </cell>
          <cell r="G53">
            <v>121.06</v>
          </cell>
          <cell r="H53">
            <v>72</v>
          </cell>
          <cell r="I53">
            <v>72</v>
          </cell>
          <cell r="J53">
            <v>72</v>
          </cell>
          <cell r="K53">
            <v>72</v>
          </cell>
          <cell r="L53">
            <v>72</v>
          </cell>
          <cell r="M53">
            <v>72</v>
          </cell>
          <cell r="N53">
            <v>72</v>
          </cell>
          <cell r="O53">
            <v>72</v>
          </cell>
          <cell r="P53">
            <v>72</v>
          </cell>
        </row>
        <row r="54">
          <cell r="C54" t="str">
            <v>970008</v>
          </cell>
          <cell r="E54">
            <v>67</v>
          </cell>
          <cell r="F54">
            <v>80.5</v>
          </cell>
          <cell r="G54">
            <v>80.5</v>
          </cell>
          <cell r="H54">
            <v>80.5</v>
          </cell>
          <cell r="I54">
            <v>80.5</v>
          </cell>
          <cell r="J54">
            <v>80.5</v>
          </cell>
          <cell r="K54">
            <v>80.5</v>
          </cell>
          <cell r="L54">
            <v>80.5</v>
          </cell>
          <cell r="M54">
            <v>80.5</v>
          </cell>
          <cell r="N54">
            <v>80.5</v>
          </cell>
          <cell r="O54">
            <v>80.5</v>
          </cell>
          <cell r="P54">
            <v>80.5</v>
          </cell>
        </row>
        <row r="55">
          <cell r="C55" t="str">
            <v>970023</v>
          </cell>
          <cell r="E55">
            <v>0</v>
          </cell>
          <cell r="F55">
            <v>0</v>
          </cell>
          <cell r="G55">
            <v>0</v>
          </cell>
          <cell r="H55">
            <v>0</v>
          </cell>
          <cell r="I55">
            <v>0</v>
          </cell>
          <cell r="J55">
            <v>30</v>
          </cell>
          <cell r="K55">
            <v>0</v>
          </cell>
          <cell r="L55">
            <v>0</v>
          </cell>
          <cell r="M55">
            <v>0</v>
          </cell>
          <cell r="N55">
            <v>0</v>
          </cell>
          <cell r="O55">
            <v>20</v>
          </cell>
          <cell r="P55">
            <v>0</v>
          </cell>
        </row>
        <row r="56">
          <cell r="C56" t="str">
            <v>970024</v>
          </cell>
          <cell r="E56">
            <v>240</v>
          </cell>
          <cell r="F56">
            <v>240</v>
          </cell>
          <cell r="G56">
            <v>240</v>
          </cell>
          <cell r="H56">
            <v>240</v>
          </cell>
          <cell r="I56">
            <v>240</v>
          </cell>
          <cell r="J56">
            <v>240</v>
          </cell>
          <cell r="K56">
            <v>240</v>
          </cell>
          <cell r="L56">
            <v>240</v>
          </cell>
          <cell r="M56">
            <v>240</v>
          </cell>
          <cell r="N56">
            <v>240</v>
          </cell>
          <cell r="O56">
            <v>240</v>
          </cell>
          <cell r="P56">
            <v>240</v>
          </cell>
        </row>
        <row r="57">
          <cell r="C57" t="str">
            <v>970180</v>
          </cell>
          <cell r="E57">
            <v>0</v>
          </cell>
          <cell r="F57">
            <v>0</v>
          </cell>
          <cell r="G57">
            <v>0</v>
          </cell>
          <cell r="H57">
            <v>0</v>
          </cell>
          <cell r="I57">
            <v>30</v>
          </cell>
          <cell r="J57">
            <v>30</v>
          </cell>
          <cell r="K57">
            <v>30</v>
          </cell>
          <cell r="L57">
            <v>30</v>
          </cell>
          <cell r="M57">
            <v>30</v>
          </cell>
          <cell r="N57">
            <v>25</v>
          </cell>
          <cell r="O57">
            <v>25</v>
          </cell>
          <cell r="P57">
            <v>25</v>
          </cell>
        </row>
        <row r="58">
          <cell r="C58" t="str">
            <v>995300</v>
          </cell>
          <cell r="E58">
            <v>0</v>
          </cell>
          <cell r="F58">
            <v>0</v>
          </cell>
          <cell r="G58">
            <v>0</v>
          </cell>
          <cell r="H58">
            <v>0</v>
          </cell>
          <cell r="I58">
            <v>0</v>
          </cell>
          <cell r="J58">
            <v>0</v>
          </cell>
          <cell r="K58">
            <v>0</v>
          </cell>
          <cell r="L58">
            <v>0</v>
          </cell>
          <cell r="M58">
            <v>0</v>
          </cell>
          <cell r="N58">
            <v>202.5</v>
          </cell>
          <cell r="O58">
            <v>0</v>
          </cell>
          <cell r="P58">
            <v>0</v>
          </cell>
        </row>
        <row r="59">
          <cell r="C59" t="str">
            <v>995402</v>
          </cell>
          <cell r="E59">
            <v>317</v>
          </cell>
          <cell r="F59">
            <v>418.5</v>
          </cell>
          <cell r="G59">
            <v>262</v>
          </cell>
          <cell r="H59">
            <v>0</v>
          </cell>
          <cell r="I59">
            <v>165</v>
          </cell>
          <cell r="J59">
            <v>0</v>
          </cell>
          <cell r="K59">
            <v>0</v>
          </cell>
          <cell r="L59">
            <v>0</v>
          </cell>
          <cell r="M59">
            <v>2029.5</v>
          </cell>
          <cell r="N59">
            <v>2555</v>
          </cell>
          <cell r="O59">
            <v>15000</v>
          </cell>
          <cell r="P59">
            <v>11568.5</v>
          </cell>
        </row>
        <row r="60">
          <cell r="E60">
            <v>23520.77</v>
          </cell>
          <cell r="F60">
            <v>-25373.5</v>
          </cell>
          <cell r="G60">
            <v>6613.1</v>
          </cell>
          <cell r="H60">
            <v>-28373.119999999999</v>
          </cell>
          <cell r="I60">
            <v>-1053.26</v>
          </cell>
          <cell r="J60">
            <v>-13398.69</v>
          </cell>
          <cell r="K60">
            <v>9614.14</v>
          </cell>
          <cell r="L60">
            <v>-21445.63</v>
          </cell>
          <cell r="M60">
            <v>-20595.96</v>
          </cell>
          <cell r="N60">
            <v>37481.919999999998</v>
          </cell>
          <cell r="O60">
            <v>18418.79</v>
          </cell>
        </row>
      </sheetData>
      <sheetData sheetId="6">
        <row r="153">
          <cell r="R153">
            <v>76.45</v>
          </cell>
        </row>
      </sheetData>
      <sheetData sheetId="7" refreshError="1"/>
      <sheetData sheetId="8" refreshError="1"/>
      <sheetData sheetId="9">
        <row r="3">
          <cell r="L3">
            <v>49275</v>
          </cell>
        </row>
      </sheetData>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2017 Summary_EBCA"/>
      <sheetName val="CHNA Programs"/>
      <sheetName val="Community Programs"/>
      <sheetName val="SAP Summary"/>
      <sheetName val="SAP Detail"/>
      <sheetName val="007-0020 Revised"/>
    </sheetNames>
    <sheetDataSet>
      <sheetData sheetId="0"/>
      <sheetData sheetId="1"/>
      <sheetData sheetId="2"/>
      <sheetData sheetId="3">
        <row r="7">
          <cell r="G7">
            <v>13116.47</v>
          </cell>
        </row>
        <row r="8">
          <cell r="G8">
            <v>1949.8</v>
          </cell>
        </row>
        <row r="9">
          <cell r="G9">
            <v>-269.72000000000003</v>
          </cell>
        </row>
        <row r="10">
          <cell r="G10">
            <v>1261.5999999999999</v>
          </cell>
        </row>
        <row r="11">
          <cell r="G11">
            <v>235.12</v>
          </cell>
        </row>
        <row r="14">
          <cell r="G14">
            <v>18.8</v>
          </cell>
        </row>
        <row r="15">
          <cell r="G15">
            <v>5138.63</v>
          </cell>
        </row>
        <row r="21">
          <cell r="G21">
            <v>19.829999999999998</v>
          </cell>
        </row>
        <row r="23">
          <cell r="G23">
            <v>17500</v>
          </cell>
        </row>
        <row r="31">
          <cell r="G31">
            <v>54.46</v>
          </cell>
        </row>
        <row r="33">
          <cell r="G33">
            <v>6335.77</v>
          </cell>
        </row>
        <row r="35">
          <cell r="G35">
            <v>-55283.839999999997</v>
          </cell>
        </row>
        <row r="36">
          <cell r="G36">
            <v>94.5</v>
          </cell>
        </row>
        <row r="43">
          <cell r="G43">
            <v>454</v>
          </cell>
        </row>
        <row r="56">
          <cell r="G56">
            <v>23.3</v>
          </cell>
        </row>
        <row r="58">
          <cell r="G58">
            <v>240</v>
          </cell>
        </row>
        <row r="59">
          <cell r="G59">
            <v>131.25</v>
          </cell>
        </row>
        <row r="64">
          <cell r="G64">
            <v>-8980.0300000000007</v>
          </cell>
        </row>
      </sheetData>
      <sheetData sheetId="4"/>
      <sheetData sheetId="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
      <sheetName val="TABLE"/>
      <sheetName val="REPORT"/>
    </sheetNames>
    <sheetDataSet>
      <sheetData sheetId="0" refreshError="1"/>
      <sheetData sheetId="1">
        <row r="1">
          <cell r="A1" t="str">
            <v>Sum of Amount</v>
          </cell>
        </row>
        <row r="2">
          <cell r="A2" t="str">
            <v>Item</v>
          </cell>
          <cell r="B2" t="str">
            <v>Total</v>
          </cell>
        </row>
        <row r="3">
          <cell r="A3" t="str">
            <v>ACRL</v>
          </cell>
          <cell r="B3">
            <v>5.6843418860808015E-14</v>
          </cell>
        </row>
        <row r="4">
          <cell r="A4" t="str">
            <v>A-TELE</v>
          </cell>
          <cell r="B4">
            <v>6924.03</v>
          </cell>
        </row>
        <row r="5">
          <cell r="A5" t="str">
            <v>BENE</v>
          </cell>
          <cell r="B5">
            <v>85510.31</v>
          </cell>
        </row>
        <row r="6">
          <cell r="A6" t="str">
            <v>BUSEX</v>
          </cell>
          <cell r="B6">
            <v>1576.59</v>
          </cell>
        </row>
        <row r="7">
          <cell r="A7" t="str">
            <v>CELL</v>
          </cell>
          <cell r="B7">
            <v>1788.33</v>
          </cell>
        </row>
        <row r="8">
          <cell r="A8" t="str">
            <v>CMAIN</v>
          </cell>
          <cell r="B8">
            <v>1429.05</v>
          </cell>
        </row>
        <row r="9">
          <cell r="A9" t="str">
            <v>COMPS</v>
          </cell>
          <cell r="B9">
            <v>3060.28</v>
          </cell>
        </row>
        <row r="10">
          <cell r="A10" t="str">
            <v>COPYR</v>
          </cell>
          <cell r="B10">
            <v>532.48</v>
          </cell>
        </row>
        <row r="11">
          <cell r="A11" t="str">
            <v>DEL</v>
          </cell>
          <cell r="B11">
            <v>322.36</v>
          </cell>
        </row>
        <row r="12">
          <cell r="A12" t="str">
            <v>ELEC</v>
          </cell>
          <cell r="B12">
            <v>1973.02</v>
          </cell>
        </row>
        <row r="13">
          <cell r="A13" t="str">
            <v>ERR</v>
          </cell>
          <cell r="B13">
            <v>0</v>
          </cell>
        </row>
        <row r="14">
          <cell r="A14" t="str">
            <v>EVENT</v>
          </cell>
          <cell r="B14">
            <v>3989.13</v>
          </cell>
        </row>
        <row r="15">
          <cell r="A15" t="str">
            <v>FELLOW</v>
          </cell>
          <cell r="B15">
            <v>14200</v>
          </cell>
        </row>
        <row r="16">
          <cell r="A16" t="str">
            <v>GIFT</v>
          </cell>
          <cell r="B16">
            <v>343.95</v>
          </cell>
        </row>
        <row r="17">
          <cell r="A17" t="str">
            <v>GIVE</v>
          </cell>
          <cell r="B17">
            <v>2749.44</v>
          </cell>
        </row>
        <row r="18">
          <cell r="A18" t="str">
            <v>JAAI</v>
          </cell>
          <cell r="B18">
            <v>-40646.97</v>
          </cell>
        </row>
        <row r="19">
          <cell r="A19" t="str">
            <v>MACO</v>
          </cell>
          <cell r="B19">
            <v>13779.54</v>
          </cell>
        </row>
        <row r="20">
          <cell r="A20" t="str">
            <v>MATL</v>
          </cell>
          <cell r="B20">
            <v>2804</v>
          </cell>
        </row>
        <row r="21">
          <cell r="A21" t="str">
            <v>MEMB</v>
          </cell>
          <cell r="B21">
            <v>5100</v>
          </cell>
        </row>
        <row r="22">
          <cell r="A22" t="str">
            <v>OFF</v>
          </cell>
          <cell r="B22">
            <v>7255.09</v>
          </cell>
        </row>
        <row r="23">
          <cell r="A23" t="str">
            <v>PARKG</v>
          </cell>
          <cell r="B23">
            <v>5402</v>
          </cell>
        </row>
        <row r="24">
          <cell r="A24" t="str">
            <v>PUB</v>
          </cell>
          <cell r="B24">
            <v>2327</v>
          </cell>
        </row>
      </sheetData>
      <sheetData sheetId="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 Counts"/>
      <sheetName val="Chart2"/>
      <sheetName val="Sheet1"/>
      <sheetName val="Cases"/>
      <sheetName val="Peripheral Cases"/>
      <sheetName val="Case Counts (2)"/>
      <sheetName val="Add GE Mennen Sep_Dec"/>
    </sheetNames>
    <sheetDataSet>
      <sheetData sheetId="0">
        <row r="6">
          <cell r="A6" t="str">
            <v>Cor Dx Total</v>
          </cell>
          <cell r="C6">
            <v>-785</v>
          </cell>
          <cell r="D6">
            <v>-0.21233432512848255</v>
          </cell>
          <cell r="E6">
            <v>3697</v>
          </cell>
          <cell r="F6">
            <v>2912</v>
          </cell>
          <cell r="I6">
            <v>328</v>
          </cell>
          <cell r="J6">
            <v>362</v>
          </cell>
          <cell r="K6">
            <v>409</v>
          </cell>
          <cell r="L6">
            <v>341</v>
          </cell>
          <cell r="M6">
            <v>359</v>
          </cell>
          <cell r="N6">
            <v>343</v>
          </cell>
          <cell r="O6">
            <v>380</v>
          </cell>
          <cell r="P6">
            <v>378</v>
          </cell>
          <cell r="Q6">
            <v>332</v>
          </cell>
          <cell r="R6">
            <v>370</v>
          </cell>
          <cell r="S6">
            <v>330</v>
          </cell>
          <cell r="T6">
            <v>342</v>
          </cell>
          <cell r="U6">
            <v>355</v>
          </cell>
          <cell r="V6">
            <v>388</v>
          </cell>
          <cell r="W6">
            <v>358</v>
          </cell>
          <cell r="X6">
            <v>314</v>
          </cell>
          <cell r="Y6">
            <v>326</v>
          </cell>
          <cell r="Z6">
            <v>276</v>
          </cell>
          <cell r="AA6">
            <v>259</v>
          </cell>
          <cell r="AB6">
            <v>284</v>
          </cell>
          <cell r="AC6">
            <v>251</v>
          </cell>
          <cell r="AD6">
            <v>214</v>
          </cell>
          <cell r="AE6">
            <v>239</v>
          </cell>
          <cell r="AF6">
            <v>237</v>
          </cell>
          <cell r="AG6">
            <v>261</v>
          </cell>
          <cell r="AH6">
            <v>268</v>
          </cell>
          <cell r="AI6">
            <v>276</v>
          </cell>
          <cell r="AJ6">
            <v>253</v>
          </cell>
          <cell r="AK6">
            <v>266</v>
          </cell>
          <cell r="AL6">
            <v>288</v>
          </cell>
          <cell r="AM6">
            <v>295</v>
          </cell>
          <cell r="AN6">
            <v>292</v>
          </cell>
          <cell r="AO6">
            <v>267</v>
          </cell>
          <cell r="AP6">
            <v>288</v>
          </cell>
          <cell r="AQ6">
            <v>263</v>
          </cell>
          <cell r="AR6">
            <v>274</v>
          </cell>
          <cell r="AS6">
            <v>337</v>
          </cell>
          <cell r="AT6">
            <v>285</v>
          </cell>
          <cell r="AU6">
            <v>322</v>
          </cell>
          <cell r="AV6">
            <v>303</v>
          </cell>
          <cell r="AW6">
            <v>282</v>
          </cell>
          <cell r="AX6">
            <v>309</v>
          </cell>
          <cell r="AY6">
            <v>284</v>
          </cell>
          <cell r="AZ6">
            <v>281</v>
          </cell>
          <cell r="BA6">
            <v>258</v>
          </cell>
          <cell r="BB6">
            <v>339</v>
          </cell>
          <cell r="BC6">
            <v>241</v>
          </cell>
          <cell r="BD6">
            <v>265</v>
          </cell>
          <cell r="BE6">
            <v>288</v>
          </cell>
          <cell r="BF6">
            <v>229</v>
          </cell>
          <cell r="BG6">
            <v>280</v>
          </cell>
          <cell r="BH6">
            <v>245</v>
          </cell>
          <cell r="BI6">
            <v>265</v>
          </cell>
          <cell r="BJ6">
            <v>305</v>
          </cell>
        </row>
        <row r="16">
          <cell r="A16" t="str">
            <v>Cor Int Total</v>
          </cell>
          <cell r="C16">
            <v>-908</v>
          </cell>
          <cell r="D16">
            <v>-0.2712066905615293</v>
          </cell>
          <cell r="E16">
            <v>3348</v>
          </cell>
          <cell r="F16">
            <v>2440</v>
          </cell>
          <cell r="I16">
            <v>293</v>
          </cell>
          <cell r="J16">
            <v>285</v>
          </cell>
          <cell r="K16">
            <v>318</v>
          </cell>
          <cell r="L16">
            <v>284</v>
          </cell>
          <cell r="M16">
            <v>304</v>
          </cell>
          <cell r="N16">
            <v>321</v>
          </cell>
          <cell r="O16">
            <v>292</v>
          </cell>
          <cell r="P16">
            <v>325</v>
          </cell>
          <cell r="Q16">
            <v>298</v>
          </cell>
          <cell r="R16">
            <v>298</v>
          </cell>
          <cell r="S16">
            <v>298</v>
          </cell>
          <cell r="T16">
            <v>308</v>
          </cell>
          <cell r="U16">
            <v>317</v>
          </cell>
          <cell r="V16">
            <v>311</v>
          </cell>
          <cell r="W16">
            <v>301</v>
          </cell>
          <cell r="X16">
            <v>284</v>
          </cell>
          <cell r="Y16">
            <v>287</v>
          </cell>
          <cell r="Z16">
            <v>242</v>
          </cell>
          <cell r="AA16">
            <v>284</v>
          </cell>
          <cell r="AB16">
            <v>253</v>
          </cell>
          <cell r="AC16">
            <v>216</v>
          </cell>
          <cell r="AD16">
            <v>247</v>
          </cell>
          <cell r="AE16">
            <v>259</v>
          </cell>
          <cell r="AF16">
            <v>219</v>
          </cell>
          <cell r="AG16">
            <v>293</v>
          </cell>
          <cell r="AH16">
            <v>235</v>
          </cell>
          <cell r="AI16">
            <v>227</v>
          </cell>
          <cell r="AJ16">
            <v>253</v>
          </cell>
          <cell r="AK16">
            <v>246</v>
          </cell>
          <cell r="AL16">
            <v>231</v>
          </cell>
          <cell r="AM16">
            <v>240</v>
          </cell>
          <cell r="AN16">
            <v>260</v>
          </cell>
          <cell r="AO16">
            <v>178</v>
          </cell>
          <cell r="AP16">
            <v>244</v>
          </cell>
          <cell r="AQ16">
            <v>235</v>
          </cell>
          <cell r="AR16">
            <v>243</v>
          </cell>
          <cell r="AS16">
            <v>224</v>
          </cell>
          <cell r="AT16">
            <v>214</v>
          </cell>
          <cell r="AU16">
            <v>228</v>
          </cell>
          <cell r="AV16">
            <v>248</v>
          </cell>
          <cell r="AW16">
            <v>216</v>
          </cell>
          <cell r="AX16">
            <v>256</v>
          </cell>
          <cell r="AY16">
            <v>233</v>
          </cell>
          <cell r="AZ16">
            <v>173</v>
          </cell>
          <cell r="BA16">
            <v>210</v>
          </cell>
          <cell r="BB16">
            <v>195</v>
          </cell>
          <cell r="BC16">
            <v>183</v>
          </cell>
          <cell r="BD16">
            <v>189</v>
          </cell>
          <cell r="BE16">
            <v>222</v>
          </cell>
          <cell r="BF16">
            <v>182</v>
          </cell>
          <cell r="BG16">
            <v>164</v>
          </cell>
          <cell r="BH16">
            <v>157</v>
          </cell>
          <cell r="BI16">
            <v>201</v>
          </cell>
          <cell r="BJ16">
            <v>196</v>
          </cell>
        </row>
        <row r="19">
          <cell r="A19" t="str">
            <v>Elec Dx Total</v>
          </cell>
          <cell r="C19">
            <v>-18</v>
          </cell>
          <cell r="D19">
            <v>-0.52941176470588236</v>
          </cell>
          <cell r="E19">
            <v>34</v>
          </cell>
          <cell r="F19">
            <v>16</v>
          </cell>
          <cell r="I19">
            <v>1</v>
          </cell>
          <cell r="J19">
            <v>0</v>
          </cell>
          <cell r="K19">
            <v>2</v>
          </cell>
          <cell r="L19">
            <v>1</v>
          </cell>
          <cell r="M19">
            <v>1</v>
          </cell>
          <cell r="N19">
            <v>3</v>
          </cell>
          <cell r="O19">
            <v>2</v>
          </cell>
          <cell r="P19">
            <v>2</v>
          </cell>
          <cell r="Q19">
            <v>2</v>
          </cell>
          <cell r="R19">
            <v>3</v>
          </cell>
          <cell r="S19">
            <v>2</v>
          </cell>
          <cell r="T19">
            <v>2</v>
          </cell>
          <cell r="U19">
            <v>2</v>
          </cell>
          <cell r="V19">
            <v>3</v>
          </cell>
          <cell r="W19">
            <v>7</v>
          </cell>
          <cell r="X19">
            <v>6</v>
          </cell>
          <cell r="Y19">
            <v>3</v>
          </cell>
          <cell r="Z19">
            <v>1</v>
          </cell>
          <cell r="AA19">
            <v>4</v>
          </cell>
          <cell r="AB19">
            <v>0</v>
          </cell>
          <cell r="AC19">
            <v>4</v>
          </cell>
          <cell r="AD19">
            <v>0</v>
          </cell>
          <cell r="AE19">
            <v>3</v>
          </cell>
          <cell r="AF19">
            <v>3</v>
          </cell>
          <cell r="AG19">
            <v>2</v>
          </cell>
          <cell r="AH19">
            <v>2</v>
          </cell>
          <cell r="AI19">
            <v>0</v>
          </cell>
          <cell r="AJ19">
            <v>0</v>
          </cell>
          <cell r="AK19">
            <v>0</v>
          </cell>
          <cell r="AL19">
            <v>0</v>
          </cell>
          <cell r="AM19">
            <v>0</v>
          </cell>
          <cell r="AN19">
            <v>0</v>
          </cell>
          <cell r="AO19">
            <v>0</v>
          </cell>
          <cell r="AP19">
            <v>0</v>
          </cell>
          <cell r="AQ19">
            <v>0</v>
          </cell>
          <cell r="AR19">
            <v>0</v>
          </cell>
          <cell r="AS19">
            <v>0</v>
          </cell>
          <cell r="AT19">
            <v>3</v>
          </cell>
          <cell r="AU19">
            <v>0</v>
          </cell>
          <cell r="AV19">
            <v>5</v>
          </cell>
          <cell r="AW19">
            <v>1</v>
          </cell>
          <cell r="AX19">
            <v>6</v>
          </cell>
          <cell r="AY19">
            <v>4</v>
          </cell>
          <cell r="AZ19">
            <v>4</v>
          </cell>
          <cell r="BA19">
            <v>5</v>
          </cell>
          <cell r="BB19">
            <v>5</v>
          </cell>
          <cell r="BC19">
            <v>2</v>
          </cell>
          <cell r="BD19">
            <v>1</v>
          </cell>
          <cell r="BE19">
            <v>2</v>
          </cell>
          <cell r="BF19">
            <v>0</v>
          </cell>
          <cell r="BG19">
            <v>8</v>
          </cell>
          <cell r="BH19">
            <v>3</v>
          </cell>
          <cell r="BI19">
            <v>0</v>
          </cell>
          <cell r="BJ19">
            <v>2</v>
          </cell>
        </row>
        <row r="27">
          <cell r="A27" t="str">
            <v>Elec Int Total</v>
          </cell>
          <cell r="C27">
            <v>-91</v>
          </cell>
          <cell r="D27">
            <v>-0.220873786407767</v>
          </cell>
          <cell r="E27">
            <v>412</v>
          </cell>
          <cell r="F27">
            <v>321</v>
          </cell>
          <cell r="I27">
            <v>48</v>
          </cell>
          <cell r="J27">
            <v>40</v>
          </cell>
          <cell r="K27">
            <v>49</v>
          </cell>
          <cell r="L27">
            <v>34</v>
          </cell>
          <cell r="M27">
            <v>44</v>
          </cell>
          <cell r="N27">
            <v>46</v>
          </cell>
          <cell r="O27">
            <v>47</v>
          </cell>
          <cell r="P27">
            <v>50</v>
          </cell>
          <cell r="Q27">
            <v>26</v>
          </cell>
          <cell r="R27">
            <v>25</v>
          </cell>
          <cell r="S27">
            <v>31</v>
          </cell>
          <cell r="T27">
            <v>38</v>
          </cell>
          <cell r="U27">
            <v>33</v>
          </cell>
          <cell r="V27">
            <v>28</v>
          </cell>
          <cell r="W27">
            <v>41</v>
          </cell>
          <cell r="X27">
            <v>30</v>
          </cell>
          <cell r="Y27">
            <v>36</v>
          </cell>
          <cell r="Z27">
            <v>52</v>
          </cell>
          <cell r="AA27">
            <v>37</v>
          </cell>
          <cell r="AB27">
            <v>40</v>
          </cell>
          <cell r="AC27">
            <v>24</v>
          </cell>
          <cell r="AD27">
            <v>22</v>
          </cell>
          <cell r="AE27">
            <v>23</v>
          </cell>
          <cell r="AF27">
            <v>36</v>
          </cell>
          <cell r="AG27">
            <v>41</v>
          </cell>
          <cell r="AH27">
            <v>34</v>
          </cell>
          <cell r="AI27">
            <v>21</v>
          </cell>
          <cell r="AJ27">
            <v>28</v>
          </cell>
          <cell r="AK27">
            <v>18</v>
          </cell>
          <cell r="AL27">
            <v>22</v>
          </cell>
          <cell r="AM27">
            <v>25</v>
          </cell>
          <cell r="AN27">
            <v>23</v>
          </cell>
          <cell r="AO27">
            <v>20</v>
          </cell>
          <cell r="AP27">
            <v>29</v>
          </cell>
          <cell r="AQ27">
            <v>25</v>
          </cell>
          <cell r="AR27">
            <v>25</v>
          </cell>
          <cell r="AS27">
            <v>24</v>
          </cell>
          <cell r="AT27">
            <v>19</v>
          </cell>
          <cell r="AU27">
            <v>19</v>
          </cell>
          <cell r="AV27">
            <v>20</v>
          </cell>
          <cell r="AW27">
            <v>10</v>
          </cell>
          <cell r="AX27">
            <v>18</v>
          </cell>
          <cell r="AY27">
            <v>20</v>
          </cell>
          <cell r="AZ27">
            <v>26</v>
          </cell>
          <cell r="BA27">
            <v>26</v>
          </cell>
          <cell r="BB27">
            <v>32</v>
          </cell>
          <cell r="BC27">
            <v>17</v>
          </cell>
          <cell r="BD27">
            <v>21</v>
          </cell>
          <cell r="BE27">
            <v>23</v>
          </cell>
          <cell r="BF27">
            <v>24</v>
          </cell>
          <cell r="BG27">
            <v>26</v>
          </cell>
          <cell r="BH27">
            <v>14</v>
          </cell>
          <cell r="BI27">
            <v>22</v>
          </cell>
          <cell r="BJ27">
            <v>22</v>
          </cell>
        </row>
        <row r="35">
          <cell r="A35" t="str">
            <v>Misc Int Total</v>
          </cell>
          <cell r="C35">
            <v>-32</v>
          </cell>
          <cell r="D35">
            <v>-0.37647058823529411</v>
          </cell>
          <cell r="E35">
            <v>85</v>
          </cell>
          <cell r="F35">
            <v>53</v>
          </cell>
          <cell r="I35">
            <v>7</v>
          </cell>
          <cell r="J35">
            <v>12</v>
          </cell>
          <cell r="K35">
            <v>5</v>
          </cell>
          <cell r="L35">
            <v>1</v>
          </cell>
          <cell r="M35">
            <v>7</v>
          </cell>
          <cell r="N35">
            <v>9</v>
          </cell>
          <cell r="O35">
            <v>8</v>
          </cell>
          <cell r="P35">
            <v>10</v>
          </cell>
          <cell r="Q35">
            <v>9</v>
          </cell>
          <cell r="R35">
            <v>4</v>
          </cell>
          <cell r="S35">
            <v>5</v>
          </cell>
          <cell r="T35">
            <v>7</v>
          </cell>
          <cell r="U35">
            <v>8</v>
          </cell>
          <cell r="V35">
            <v>5</v>
          </cell>
          <cell r="W35">
            <v>2</v>
          </cell>
          <cell r="X35">
            <v>6</v>
          </cell>
          <cell r="Y35">
            <v>6</v>
          </cell>
          <cell r="Z35">
            <v>5</v>
          </cell>
          <cell r="AA35">
            <v>5</v>
          </cell>
          <cell r="AB35">
            <v>11</v>
          </cell>
          <cell r="AC35">
            <v>15</v>
          </cell>
          <cell r="AD35">
            <v>10</v>
          </cell>
          <cell r="AE35">
            <v>12</v>
          </cell>
          <cell r="AF35">
            <v>6</v>
          </cell>
          <cell r="AG35">
            <v>11</v>
          </cell>
          <cell r="AH35">
            <v>10</v>
          </cell>
          <cell r="AI35">
            <v>9</v>
          </cell>
          <cell r="AJ35">
            <v>14</v>
          </cell>
          <cell r="AK35">
            <v>10</v>
          </cell>
          <cell r="AL35">
            <v>11</v>
          </cell>
          <cell r="AM35">
            <v>14</v>
          </cell>
          <cell r="AN35">
            <v>7</v>
          </cell>
          <cell r="AO35">
            <v>10</v>
          </cell>
          <cell r="AP35">
            <v>10</v>
          </cell>
          <cell r="AQ35">
            <v>8</v>
          </cell>
          <cell r="AR35">
            <v>10</v>
          </cell>
          <cell r="AS35">
            <v>8</v>
          </cell>
          <cell r="AT35">
            <v>10</v>
          </cell>
          <cell r="AU35">
            <v>8</v>
          </cell>
          <cell r="AV35">
            <v>8</v>
          </cell>
          <cell r="AW35">
            <v>6</v>
          </cell>
          <cell r="AX35">
            <v>7</v>
          </cell>
          <cell r="AY35">
            <v>12</v>
          </cell>
          <cell r="AZ35">
            <v>10</v>
          </cell>
          <cell r="BA35">
            <v>6</v>
          </cell>
          <cell r="BB35">
            <v>10</v>
          </cell>
          <cell r="BC35">
            <v>5</v>
          </cell>
          <cell r="BD35">
            <v>6</v>
          </cell>
          <cell r="BE35">
            <v>9</v>
          </cell>
          <cell r="BF35">
            <v>8</v>
          </cell>
          <cell r="BG35">
            <v>5</v>
          </cell>
          <cell r="BH35">
            <v>9</v>
          </cell>
          <cell r="BI35">
            <v>7</v>
          </cell>
          <cell r="BJ35">
            <v>3</v>
          </cell>
        </row>
        <row r="39">
          <cell r="G39">
            <v>0</v>
          </cell>
          <cell r="H39">
            <v>0</v>
          </cell>
          <cell r="I39">
            <v>706</v>
          </cell>
          <cell r="J39">
            <v>727</v>
          </cell>
        </row>
        <row r="41">
          <cell r="A41" t="str">
            <v>Current Qtr vs same Qtr prior yr</v>
          </cell>
          <cell r="C41">
            <v>169</v>
          </cell>
          <cell r="D41">
            <v>8.144578313253012E-2</v>
          </cell>
          <cell r="K41">
            <v>2244</v>
          </cell>
          <cell r="L41" t="str">
            <v>#Cases</v>
          </cell>
          <cell r="M41" t="str">
            <v>this Qtr</v>
          </cell>
          <cell r="W41">
            <v>2075</v>
          </cell>
          <cell r="X41" t="str">
            <v>#Cases</v>
          </cell>
          <cell r="Y41" t="str">
            <v>this Qtr</v>
          </cell>
        </row>
        <row r="45">
          <cell r="A45" t="str">
            <v>*NOTE:  Above Peripheral figures are Solely Peripheral cases; Mixed Cases (which include both Peripheral and Coronary procedures) are reported below.</v>
          </cell>
        </row>
        <row r="46">
          <cell r="A46" t="str">
            <v>Solely Peripheral Cases</v>
          </cell>
          <cell r="C46">
            <v>-16</v>
          </cell>
          <cell r="D46">
            <v>-5.9479553903345722E-2</v>
          </cell>
          <cell r="E46">
            <v>269</v>
          </cell>
          <cell r="F46">
            <v>253</v>
          </cell>
          <cell r="K46">
            <v>39</v>
          </cell>
          <cell r="L46">
            <v>15</v>
          </cell>
          <cell r="M46">
            <v>31</v>
          </cell>
          <cell r="N46">
            <v>36</v>
          </cell>
          <cell r="O46">
            <v>37</v>
          </cell>
          <cell r="P46">
            <v>27</v>
          </cell>
          <cell r="Q46">
            <v>33</v>
          </cell>
          <cell r="R46">
            <v>35</v>
          </cell>
          <cell r="S46">
            <v>20</v>
          </cell>
          <cell r="T46">
            <v>25</v>
          </cell>
          <cell r="U46">
            <v>32</v>
          </cell>
          <cell r="V46">
            <v>20</v>
          </cell>
          <cell r="W46">
            <v>27</v>
          </cell>
          <cell r="X46">
            <v>20</v>
          </cell>
          <cell r="Y46">
            <v>21</v>
          </cell>
          <cell r="Z46">
            <v>18</v>
          </cell>
          <cell r="AA46">
            <v>20</v>
          </cell>
          <cell r="AB46">
            <v>25</v>
          </cell>
          <cell r="AC46">
            <v>25</v>
          </cell>
          <cell r="AD46">
            <v>16</v>
          </cell>
          <cell r="AE46">
            <v>15</v>
          </cell>
          <cell r="AF46">
            <v>23</v>
          </cell>
          <cell r="AG46">
            <v>31</v>
          </cell>
          <cell r="AH46">
            <v>21</v>
          </cell>
          <cell r="AI46">
            <v>24</v>
          </cell>
          <cell r="AJ46">
            <v>19</v>
          </cell>
          <cell r="AK46">
            <v>27</v>
          </cell>
          <cell r="AL46">
            <v>23</v>
          </cell>
          <cell r="AM46">
            <v>17</v>
          </cell>
          <cell r="AN46">
            <v>31</v>
          </cell>
          <cell r="AO46">
            <v>19</v>
          </cell>
          <cell r="AP46">
            <v>43</v>
          </cell>
          <cell r="AQ46">
            <v>28</v>
          </cell>
          <cell r="AR46">
            <v>31</v>
          </cell>
          <cell r="AS46">
            <v>24</v>
          </cell>
          <cell r="AT46">
            <v>17</v>
          </cell>
          <cell r="AU46">
            <v>17</v>
          </cell>
          <cell r="AV46">
            <v>15</v>
          </cell>
          <cell r="AW46">
            <v>26</v>
          </cell>
          <cell r="AX46">
            <v>21</v>
          </cell>
          <cell r="AY46">
            <v>22</v>
          </cell>
          <cell r="AZ46">
            <v>13</v>
          </cell>
          <cell r="BA46">
            <v>16</v>
          </cell>
          <cell r="BB46">
            <v>12</v>
          </cell>
          <cell r="BC46">
            <v>7</v>
          </cell>
          <cell r="BD46">
            <v>12</v>
          </cell>
          <cell r="BE46">
            <v>14</v>
          </cell>
          <cell r="BF46">
            <v>14</v>
          </cell>
          <cell r="BG46">
            <v>5</v>
          </cell>
          <cell r="BH46">
            <v>2</v>
          </cell>
        </row>
        <row r="47">
          <cell r="A47" t="str">
            <v>Mixed Cor/Periph Cases</v>
          </cell>
          <cell r="C47">
            <v>-122</v>
          </cell>
          <cell r="D47">
            <v>-0.22181818181818183</v>
          </cell>
          <cell r="E47">
            <v>550</v>
          </cell>
          <cell r="F47">
            <v>428</v>
          </cell>
          <cell r="K47">
            <v>51</v>
          </cell>
          <cell r="L47">
            <v>45</v>
          </cell>
          <cell r="M47">
            <v>51</v>
          </cell>
          <cell r="N47">
            <v>45</v>
          </cell>
          <cell r="O47">
            <v>51</v>
          </cell>
          <cell r="P47">
            <v>52</v>
          </cell>
          <cell r="Q47">
            <v>51</v>
          </cell>
          <cell r="R47">
            <v>82</v>
          </cell>
          <cell r="S47">
            <v>54</v>
          </cell>
          <cell r="T47">
            <v>51</v>
          </cell>
          <cell r="U47">
            <v>42</v>
          </cell>
          <cell r="V47">
            <v>53</v>
          </cell>
          <cell r="W47">
            <v>48</v>
          </cell>
          <cell r="X47">
            <v>41</v>
          </cell>
          <cell r="Y47">
            <v>44</v>
          </cell>
          <cell r="Z47">
            <v>50</v>
          </cell>
          <cell r="AA47">
            <v>46</v>
          </cell>
          <cell r="AB47">
            <v>48</v>
          </cell>
          <cell r="AC47">
            <v>37</v>
          </cell>
          <cell r="AD47">
            <v>36</v>
          </cell>
          <cell r="AE47">
            <v>43</v>
          </cell>
          <cell r="AF47">
            <v>44</v>
          </cell>
          <cell r="AG47">
            <v>55</v>
          </cell>
          <cell r="AH47">
            <v>55</v>
          </cell>
          <cell r="AI47">
            <v>40</v>
          </cell>
          <cell r="AJ47">
            <v>46</v>
          </cell>
          <cell r="AK47">
            <v>42</v>
          </cell>
          <cell r="AL47">
            <v>45</v>
          </cell>
          <cell r="AM47">
            <v>58</v>
          </cell>
          <cell r="AN47">
            <v>71</v>
          </cell>
          <cell r="AO47">
            <v>56</v>
          </cell>
          <cell r="AP47">
            <v>55</v>
          </cell>
          <cell r="AQ47">
            <v>50</v>
          </cell>
          <cell r="AR47">
            <v>45</v>
          </cell>
          <cell r="AS47">
            <v>64</v>
          </cell>
          <cell r="AT47">
            <v>70</v>
          </cell>
          <cell r="AU47">
            <v>47</v>
          </cell>
          <cell r="AV47">
            <v>64</v>
          </cell>
          <cell r="AW47">
            <v>66</v>
          </cell>
          <cell r="AX47">
            <v>36</v>
          </cell>
          <cell r="AY47">
            <v>33</v>
          </cell>
          <cell r="AZ47">
            <v>23</v>
          </cell>
          <cell r="BA47">
            <v>23</v>
          </cell>
          <cell r="BB47">
            <v>29</v>
          </cell>
          <cell r="BC47">
            <v>24</v>
          </cell>
          <cell r="BD47">
            <v>20</v>
          </cell>
          <cell r="BE47">
            <v>26</v>
          </cell>
          <cell r="BF47">
            <v>18</v>
          </cell>
          <cell r="BG47">
            <v>22</v>
          </cell>
          <cell r="BH47">
            <v>15</v>
          </cell>
        </row>
        <row r="48">
          <cell r="A48" t="str">
            <v>Total Cases w/ Periph Proc</v>
          </cell>
          <cell r="C48">
            <v>-138</v>
          </cell>
          <cell r="D48">
            <v>-0.16849816849816851</v>
          </cell>
          <cell r="E48">
            <v>819</v>
          </cell>
          <cell r="F48">
            <v>681</v>
          </cell>
          <cell r="K48">
            <v>90</v>
          </cell>
          <cell r="L48">
            <v>60</v>
          </cell>
          <cell r="M48">
            <v>82</v>
          </cell>
          <cell r="N48">
            <v>81</v>
          </cell>
          <cell r="O48">
            <v>88</v>
          </cell>
          <cell r="P48">
            <v>79</v>
          </cell>
          <cell r="Q48">
            <v>84</v>
          </cell>
          <cell r="R48">
            <v>117</v>
          </cell>
          <cell r="S48">
            <v>74</v>
          </cell>
          <cell r="T48">
            <v>76</v>
          </cell>
          <cell r="U48">
            <v>74</v>
          </cell>
          <cell r="V48">
            <v>73</v>
          </cell>
          <cell r="W48">
            <v>75</v>
          </cell>
          <cell r="X48">
            <v>61</v>
          </cell>
          <cell r="Y48">
            <v>65</v>
          </cell>
          <cell r="Z48">
            <v>68</v>
          </cell>
          <cell r="AA48">
            <v>66</v>
          </cell>
          <cell r="AB48">
            <v>73</v>
          </cell>
          <cell r="AC48">
            <v>62</v>
          </cell>
          <cell r="AD48">
            <v>52</v>
          </cell>
          <cell r="AE48">
            <v>58</v>
          </cell>
          <cell r="AF48">
            <v>67</v>
          </cell>
          <cell r="AG48">
            <v>86</v>
          </cell>
          <cell r="AH48">
            <v>76</v>
          </cell>
          <cell r="AI48">
            <v>64</v>
          </cell>
          <cell r="AJ48">
            <v>65</v>
          </cell>
          <cell r="AK48">
            <v>69</v>
          </cell>
          <cell r="AL48">
            <v>68</v>
          </cell>
          <cell r="AM48">
            <v>75</v>
          </cell>
          <cell r="AN48">
            <v>102</v>
          </cell>
          <cell r="AO48">
            <v>75</v>
          </cell>
          <cell r="AP48">
            <v>98</v>
          </cell>
          <cell r="AQ48">
            <v>78</v>
          </cell>
          <cell r="AR48">
            <v>76</v>
          </cell>
          <cell r="AS48">
            <v>88</v>
          </cell>
          <cell r="AT48">
            <v>87</v>
          </cell>
          <cell r="AU48">
            <v>64</v>
          </cell>
          <cell r="AV48">
            <v>79</v>
          </cell>
          <cell r="AW48">
            <v>92</v>
          </cell>
          <cell r="AX48">
            <v>57</v>
          </cell>
          <cell r="AY48">
            <v>55</v>
          </cell>
          <cell r="AZ48">
            <v>36</v>
          </cell>
          <cell r="BA48">
            <v>39</v>
          </cell>
          <cell r="BB48">
            <v>41</v>
          </cell>
          <cell r="BC48">
            <v>31</v>
          </cell>
          <cell r="BD48">
            <v>32</v>
          </cell>
          <cell r="BE48">
            <v>40</v>
          </cell>
          <cell r="BF48">
            <v>32</v>
          </cell>
          <cell r="BG48">
            <v>27</v>
          </cell>
          <cell r="BH48">
            <v>17</v>
          </cell>
        </row>
        <row r="49">
          <cell r="A49" t="str">
            <v>% Cor/Per Cases w/ Periph Proc</v>
          </cell>
          <cell r="C49">
            <v>9.5216315562616505E-3</v>
          </cell>
          <cell r="E49">
            <v>0.11197703035274816</v>
          </cell>
          <cell r="F49">
            <v>0.12149866190900981</v>
          </cell>
          <cell r="K49">
            <v>0.1174934725848564</v>
          </cell>
          <cell r="L49">
            <v>9.375E-2</v>
          </cell>
          <cell r="M49">
            <v>0.11815561959654179</v>
          </cell>
          <cell r="N49">
            <v>0.11571428571428571</v>
          </cell>
          <cell r="O49">
            <v>0.12411847672778561</v>
          </cell>
          <cell r="P49">
            <v>0.10821917808219178</v>
          </cell>
          <cell r="Q49">
            <v>0.12669683257918551</v>
          </cell>
          <cell r="R49">
            <v>0.16642958748221906</v>
          </cell>
          <cell r="S49">
            <v>0.11419753086419752</v>
          </cell>
          <cell r="T49">
            <v>0.11259259259259259</v>
          </cell>
          <cell r="U49">
            <v>0.10511363636363637</v>
          </cell>
          <cell r="V49">
            <v>0.10152990264255911</v>
          </cell>
          <cell r="W49">
            <v>0.10932944606413994</v>
          </cell>
          <cell r="X49">
            <v>9.8705501618122971E-2</v>
          </cell>
          <cell r="Y49">
            <v>0.10252365930599369</v>
          </cell>
          <cell r="Z49">
            <v>0.12686567164179105</v>
          </cell>
          <cell r="AA49">
            <v>0.11722912966252221</v>
          </cell>
          <cell r="AB49">
            <v>0.1298932384341637</v>
          </cell>
          <cell r="AC49">
            <v>0.12601626016260162</v>
          </cell>
          <cell r="AD49">
            <v>0.1090146750524109</v>
          </cell>
          <cell r="AE49">
            <v>0.11306042884990253</v>
          </cell>
          <cell r="AF49">
            <v>0.13987473903966596</v>
          </cell>
          <cell r="AG49">
            <v>0.14700854700854701</v>
          </cell>
          <cell r="AH49">
            <v>0.14503816793893129</v>
          </cell>
          <cell r="AI49">
            <v>0.12144212523719165</v>
          </cell>
          <cell r="AJ49">
            <v>0.12380952380952381</v>
          </cell>
          <cell r="AK49">
            <v>0.1280148423005566</v>
          </cell>
          <cell r="AL49">
            <v>0.12546125461254612</v>
          </cell>
          <cell r="AM49">
            <v>0.1358695652173913</v>
          </cell>
          <cell r="AN49">
            <v>0.17495711835334476</v>
          </cell>
          <cell r="AO49">
            <v>0.16163793103448276</v>
          </cell>
          <cell r="AP49">
            <v>0.17043478260869566</v>
          </cell>
          <cell r="AQ49">
            <v>0.14828897338403041</v>
          </cell>
          <cell r="AR49">
            <v>0.13868613138686131</v>
          </cell>
          <cell r="AS49">
            <v>0.15042735042735042</v>
          </cell>
          <cell r="AT49">
            <v>0.16860465116279069</v>
          </cell>
          <cell r="AU49">
            <v>0.1128747795414462</v>
          </cell>
          <cell r="AV49">
            <v>0.13957597173144876</v>
          </cell>
          <cell r="AW49">
            <v>0.17557251908396945</v>
          </cell>
          <cell r="AX49">
            <v>9.7269624573378843E-2</v>
          </cell>
          <cell r="AY49">
            <v>0.10204081632653061</v>
          </cell>
          <cell r="AZ49">
            <v>7.7087794432548179E-2</v>
          </cell>
          <cell r="BA49">
            <v>8.057851239669421E-2</v>
          </cell>
          <cell r="BB49">
            <v>7.5091575091575088E-2</v>
          </cell>
          <cell r="BC49">
            <v>7.1925754060324823E-2</v>
          </cell>
          <cell r="BD49">
            <v>6.8669527896995708E-2</v>
          </cell>
          <cell r="BE49">
            <v>7.6335877862595422E-2</v>
          </cell>
          <cell r="BF49">
            <v>7.5294117647058817E-2</v>
          </cell>
          <cell r="BG49">
            <v>6.0133630289532294E-2</v>
          </cell>
          <cell r="BH49">
            <v>4.2079207920792082E-2</v>
          </cell>
        </row>
      </sheetData>
      <sheetData sheetId="1" refreshError="1"/>
      <sheetData sheetId="2"/>
      <sheetData sheetId="3">
        <row r="2">
          <cell r="G2" t="str">
            <v>Calc</v>
          </cell>
          <cell r="S2" t="str">
            <v>Calc</v>
          </cell>
          <cell r="T2" t="str">
            <v>Calc</v>
          </cell>
          <cell r="U2" t="str">
            <v>Copy</v>
          </cell>
          <cell r="V2" t="str">
            <v>Calc</v>
          </cell>
          <cell r="W2" t="str">
            <v>Calc</v>
          </cell>
          <cell r="X2" t="str">
            <v>Calc</v>
          </cell>
          <cell r="Y2" t="str">
            <v>Calc</v>
          </cell>
        </row>
        <row r="3">
          <cell r="W3" t="str">
            <v>CASES</v>
          </cell>
        </row>
        <row r="4">
          <cell r="G4" t="str">
            <v>All Cor/Periph Cases</v>
          </cell>
          <cell r="S4" t="str">
            <v>Total Cases w/ Periph Procs</v>
          </cell>
          <cell r="T4" t="str">
            <v>Total #Periph Procs</v>
          </cell>
          <cell r="U4" t="str">
            <v>Month</v>
          </cell>
          <cell r="V4" t="str">
            <v>Solely Periph Cases</v>
          </cell>
          <cell r="W4" t="str">
            <v>Mixed Cor/Periph Cases</v>
          </cell>
          <cell r="X4" t="str">
            <v>% Cor/Per Cases w/ Per Proc</v>
          </cell>
          <cell r="Y4" t="str">
            <v>Discrepancy</v>
          </cell>
        </row>
        <row r="5">
          <cell r="G5">
            <v>394</v>
          </cell>
          <cell r="S5">
            <v>17</v>
          </cell>
          <cell r="T5">
            <v>22</v>
          </cell>
          <cell r="U5">
            <v>37073</v>
          </cell>
          <cell r="V5">
            <v>2</v>
          </cell>
          <cell r="W5">
            <v>15</v>
          </cell>
          <cell r="X5">
            <v>4.3147208121827409E-2</v>
          </cell>
          <cell r="Y5">
            <v>0</v>
          </cell>
        </row>
        <row r="6">
          <cell r="G6">
            <v>449</v>
          </cell>
          <cell r="S6">
            <v>27</v>
          </cell>
          <cell r="T6">
            <v>36</v>
          </cell>
          <cell r="U6">
            <v>37104</v>
          </cell>
          <cell r="V6">
            <v>5</v>
          </cell>
          <cell r="W6">
            <v>22</v>
          </cell>
          <cell r="X6">
            <v>6.0133630289532294E-2</v>
          </cell>
          <cell r="Y6">
            <v>0</v>
          </cell>
        </row>
        <row r="7">
          <cell r="G7">
            <v>425</v>
          </cell>
          <cell r="S7">
            <v>32</v>
          </cell>
          <cell r="T7">
            <v>50</v>
          </cell>
          <cell r="U7">
            <v>37135</v>
          </cell>
          <cell r="V7">
            <v>14</v>
          </cell>
          <cell r="W7">
            <v>18</v>
          </cell>
          <cell r="X7">
            <v>7.5294117647058817E-2</v>
          </cell>
          <cell r="Y7">
            <v>0</v>
          </cell>
        </row>
        <row r="8">
          <cell r="G8">
            <v>524</v>
          </cell>
          <cell r="S8">
            <v>40</v>
          </cell>
          <cell r="T8">
            <v>59</v>
          </cell>
          <cell r="U8">
            <v>37165</v>
          </cell>
          <cell r="V8">
            <v>14</v>
          </cell>
          <cell r="W8">
            <v>26</v>
          </cell>
          <cell r="X8">
            <v>7.6335877862595422E-2</v>
          </cell>
          <cell r="Y8">
            <v>0</v>
          </cell>
        </row>
        <row r="9">
          <cell r="G9">
            <v>466</v>
          </cell>
          <cell r="S9">
            <v>32</v>
          </cell>
          <cell r="T9">
            <v>49</v>
          </cell>
          <cell r="U9">
            <v>37196</v>
          </cell>
          <cell r="V9">
            <v>12</v>
          </cell>
          <cell r="W9">
            <v>20</v>
          </cell>
          <cell r="X9">
            <v>6.8669527896995708E-2</v>
          </cell>
          <cell r="Y9">
            <v>0</v>
          </cell>
        </row>
        <row r="10">
          <cell r="G10">
            <v>431</v>
          </cell>
          <cell r="S10">
            <v>29</v>
          </cell>
          <cell r="T10">
            <v>33</v>
          </cell>
          <cell r="U10">
            <v>37226</v>
          </cell>
          <cell r="V10">
            <v>5</v>
          </cell>
          <cell r="W10">
            <v>24</v>
          </cell>
          <cell r="X10">
            <v>6.7285382830626447E-2</v>
          </cell>
          <cell r="Y10">
            <v>-2</v>
          </cell>
        </row>
        <row r="11">
          <cell r="G11">
            <v>547</v>
          </cell>
          <cell r="S11">
            <v>39</v>
          </cell>
          <cell r="T11">
            <v>47</v>
          </cell>
          <cell r="U11">
            <v>37257</v>
          </cell>
          <cell r="V11">
            <v>10</v>
          </cell>
          <cell r="W11">
            <v>29</v>
          </cell>
          <cell r="X11">
            <v>7.1297989031078604E-2</v>
          </cell>
          <cell r="Y11">
            <v>-2</v>
          </cell>
        </row>
        <row r="12">
          <cell r="G12">
            <v>455</v>
          </cell>
          <cell r="S12">
            <v>39</v>
          </cell>
          <cell r="T12">
            <v>52</v>
          </cell>
          <cell r="U12">
            <v>37288</v>
          </cell>
          <cell r="V12">
            <v>16</v>
          </cell>
          <cell r="W12">
            <v>23</v>
          </cell>
          <cell r="X12">
            <v>8.5714285714285715E-2</v>
          </cell>
          <cell r="Y12">
            <v>2</v>
          </cell>
        </row>
        <row r="13">
          <cell r="G13">
            <v>466</v>
          </cell>
          <cell r="S13">
            <v>34</v>
          </cell>
          <cell r="T13">
            <v>49</v>
          </cell>
          <cell r="U13">
            <v>37316</v>
          </cell>
          <cell r="V13">
            <v>11</v>
          </cell>
          <cell r="W13">
            <v>23</v>
          </cell>
          <cell r="X13">
            <v>7.2961373390557943E-2</v>
          </cell>
          <cell r="Y13">
            <v>-2</v>
          </cell>
        </row>
        <row r="14">
          <cell r="G14">
            <v>539</v>
          </cell>
          <cell r="S14">
            <v>55</v>
          </cell>
          <cell r="T14">
            <v>104</v>
          </cell>
          <cell r="U14">
            <v>37347</v>
          </cell>
          <cell r="V14">
            <v>22</v>
          </cell>
          <cell r="W14">
            <v>33</v>
          </cell>
          <cell r="X14">
            <v>0.10204081632653061</v>
          </cell>
          <cell r="Y14">
            <v>0</v>
          </cell>
        </row>
        <row r="15">
          <cell r="G15">
            <v>586</v>
          </cell>
          <cell r="S15">
            <v>57</v>
          </cell>
          <cell r="T15">
            <v>99</v>
          </cell>
          <cell r="U15">
            <v>37377</v>
          </cell>
          <cell r="V15">
            <v>21</v>
          </cell>
          <cell r="W15">
            <v>36</v>
          </cell>
          <cell r="X15">
            <v>9.7269624573378843E-2</v>
          </cell>
          <cell r="Y15">
            <v>0</v>
          </cell>
        </row>
        <row r="16">
          <cell r="G16">
            <v>523</v>
          </cell>
          <cell r="S16">
            <v>92</v>
          </cell>
          <cell r="T16">
            <v>149</v>
          </cell>
          <cell r="U16">
            <v>37408</v>
          </cell>
          <cell r="V16">
            <v>26</v>
          </cell>
          <cell r="W16">
            <v>66</v>
          </cell>
          <cell r="X16">
            <v>0.17590822179732313</v>
          </cell>
          <cell r="Y16">
            <v>0</v>
          </cell>
        </row>
        <row r="17">
          <cell r="G17">
            <v>566</v>
          </cell>
          <cell r="S17">
            <v>79</v>
          </cell>
          <cell r="T17">
            <v>126</v>
          </cell>
          <cell r="U17">
            <v>37438</v>
          </cell>
          <cell r="V17">
            <v>15</v>
          </cell>
          <cell r="W17">
            <v>64</v>
          </cell>
          <cell r="X17">
            <v>0.13957597173144876</v>
          </cell>
          <cell r="Y17">
            <v>0</v>
          </cell>
        </row>
        <row r="18">
          <cell r="G18">
            <v>567</v>
          </cell>
          <cell r="S18">
            <v>64</v>
          </cell>
          <cell r="T18">
            <v>107</v>
          </cell>
          <cell r="U18">
            <v>37469</v>
          </cell>
          <cell r="V18">
            <v>17</v>
          </cell>
          <cell r="W18">
            <v>47</v>
          </cell>
          <cell r="X18">
            <v>0.1128747795414462</v>
          </cell>
          <cell r="Y18">
            <v>0</v>
          </cell>
        </row>
        <row r="19">
          <cell r="G19">
            <v>516</v>
          </cell>
          <cell r="S19">
            <v>87</v>
          </cell>
          <cell r="T19">
            <v>153</v>
          </cell>
          <cell r="U19">
            <v>37500</v>
          </cell>
          <cell r="V19">
            <v>17</v>
          </cell>
          <cell r="W19">
            <v>70</v>
          </cell>
          <cell r="X19">
            <v>0.16860465116279069</v>
          </cell>
          <cell r="Y19">
            <v>0</v>
          </cell>
        </row>
        <row r="20">
          <cell r="G20">
            <v>585</v>
          </cell>
          <cell r="S20">
            <v>88</v>
          </cell>
          <cell r="T20">
            <v>140</v>
          </cell>
          <cell r="U20">
            <v>37530</v>
          </cell>
          <cell r="V20">
            <v>24</v>
          </cell>
          <cell r="W20">
            <v>64</v>
          </cell>
          <cell r="X20">
            <v>0.15042735042735042</v>
          </cell>
          <cell r="Y20">
            <v>0</v>
          </cell>
        </row>
        <row r="21">
          <cell r="G21">
            <v>548</v>
          </cell>
          <cell r="S21">
            <v>76</v>
          </cell>
          <cell r="T21">
            <v>139</v>
          </cell>
          <cell r="U21">
            <v>37561</v>
          </cell>
          <cell r="V21">
            <v>31</v>
          </cell>
          <cell r="W21">
            <v>45</v>
          </cell>
          <cell r="X21">
            <v>0.13868613138686131</v>
          </cell>
          <cell r="Y21">
            <v>0</v>
          </cell>
        </row>
        <row r="22">
          <cell r="G22">
            <v>526</v>
          </cell>
          <cell r="S22">
            <v>78</v>
          </cell>
          <cell r="T22">
            <v>125</v>
          </cell>
          <cell r="U22">
            <v>37591</v>
          </cell>
          <cell r="V22">
            <v>28</v>
          </cell>
          <cell r="W22">
            <v>50</v>
          </cell>
          <cell r="X22">
            <v>0.14828897338403041</v>
          </cell>
          <cell r="Y22">
            <v>0</v>
          </cell>
        </row>
        <row r="23">
          <cell r="G23">
            <v>575</v>
          </cell>
          <cell r="S23">
            <v>98</v>
          </cell>
          <cell r="T23">
            <v>175</v>
          </cell>
          <cell r="U23">
            <v>37622</v>
          </cell>
          <cell r="V23">
            <v>43</v>
          </cell>
          <cell r="W23">
            <v>55</v>
          </cell>
          <cell r="X23">
            <v>0.17043478260869566</v>
          </cell>
          <cell r="Y23">
            <v>0</v>
          </cell>
        </row>
        <row r="24">
          <cell r="G24">
            <v>464</v>
          </cell>
          <cell r="S24">
            <v>75</v>
          </cell>
          <cell r="T24">
            <v>119</v>
          </cell>
          <cell r="U24">
            <v>37653</v>
          </cell>
          <cell r="V24">
            <v>19</v>
          </cell>
          <cell r="W24">
            <v>56</v>
          </cell>
          <cell r="X24">
            <v>0.16163793103448276</v>
          </cell>
          <cell r="Y24">
            <v>0</v>
          </cell>
        </row>
        <row r="25">
          <cell r="G25">
            <v>583</v>
          </cell>
          <cell r="S25">
            <v>102</v>
          </cell>
          <cell r="T25">
            <v>184</v>
          </cell>
          <cell r="U25">
            <v>37681</v>
          </cell>
          <cell r="V25">
            <v>31</v>
          </cell>
          <cell r="W25">
            <v>71</v>
          </cell>
          <cell r="X25">
            <v>0.17495711835334476</v>
          </cell>
          <cell r="Y25">
            <v>0</v>
          </cell>
        </row>
        <row r="26">
          <cell r="G26">
            <v>552</v>
          </cell>
          <cell r="S26">
            <v>75</v>
          </cell>
          <cell r="T26">
            <v>108</v>
          </cell>
          <cell r="U26">
            <v>37712</v>
          </cell>
          <cell r="V26">
            <v>17</v>
          </cell>
          <cell r="W26">
            <v>58</v>
          </cell>
          <cell r="X26">
            <v>0.1358695652173913</v>
          </cell>
          <cell r="Y26">
            <v>0</v>
          </cell>
        </row>
        <row r="27">
          <cell r="G27">
            <v>542</v>
          </cell>
          <cell r="S27">
            <v>68</v>
          </cell>
          <cell r="T27">
            <v>115</v>
          </cell>
          <cell r="U27">
            <v>37742</v>
          </cell>
          <cell r="V27">
            <v>23</v>
          </cell>
          <cell r="W27">
            <v>45</v>
          </cell>
          <cell r="X27">
            <v>0.12546125461254612</v>
          </cell>
          <cell r="Y27">
            <v>0</v>
          </cell>
        </row>
        <row r="28">
          <cell r="G28">
            <v>539</v>
          </cell>
          <cell r="S28">
            <v>69</v>
          </cell>
          <cell r="T28">
            <v>137</v>
          </cell>
          <cell r="U28">
            <v>37773</v>
          </cell>
          <cell r="V28">
            <v>27</v>
          </cell>
          <cell r="W28">
            <v>42</v>
          </cell>
          <cell r="X28">
            <v>0.1280148423005566</v>
          </cell>
          <cell r="Y28">
            <v>0</v>
          </cell>
        </row>
        <row r="29">
          <cell r="G29">
            <v>525</v>
          </cell>
          <cell r="S29">
            <v>65</v>
          </cell>
          <cell r="T29">
            <v>111</v>
          </cell>
          <cell r="U29">
            <v>37803</v>
          </cell>
          <cell r="V29">
            <v>19</v>
          </cell>
          <cell r="W29">
            <v>46</v>
          </cell>
          <cell r="X29">
            <v>0.12380952380952381</v>
          </cell>
          <cell r="Y29">
            <v>0</v>
          </cell>
        </row>
        <row r="30">
          <cell r="G30">
            <v>527</v>
          </cell>
          <cell r="S30">
            <v>64</v>
          </cell>
          <cell r="T30">
            <v>115</v>
          </cell>
          <cell r="U30">
            <v>37834</v>
          </cell>
          <cell r="V30">
            <v>24</v>
          </cell>
          <cell r="W30">
            <v>40</v>
          </cell>
          <cell r="X30">
            <v>0.12144212523719165</v>
          </cell>
          <cell r="Y30">
            <v>0</v>
          </cell>
        </row>
        <row r="31">
          <cell r="G31">
            <v>524</v>
          </cell>
          <cell r="S31">
            <v>76</v>
          </cell>
          <cell r="T31">
            <v>139</v>
          </cell>
          <cell r="U31">
            <v>37865</v>
          </cell>
          <cell r="V31">
            <v>21</v>
          </cell>
          <cell r="W31">
            <v>55</v>
          </cell>
          <cell r="X31">
            <v>0.14503816793893129</v>
          </cell>
          <cell r="Y31">
            <v>0</v>
          </cell>
        </row>
        <row r="32">
          <cell r="G32">
            <v>585</v>
          </cell>
          <cell r="S32">
            <v>86</v>
          </cell>
          <cell r="T32">
            <v>160</v>
          </cell>
          <cell r="U32">
            <v>37895</v>
          </cell>
          <cell r="V32">
            <v>31</v>
          </cell>
          <cell r="W32">
            <v>55</v>
          </cell>
          <cell r="X32">
            <v>0.14700854700854701</v>
          </cell>
          <cell r="Y32">
            <v>0</v>
          </cell>
        </row>
        <row r="33">
          <cell r="G33">
            <v>479</v>
          </cell>
          <cell r="S33">
            <v>67</v>
          </cell>
          <cell r="T33">
            <v>121</v>
          </cell>
          <cell r="U33">
            <v>37926</v>
          </cell>
          <cell r="V33">
            <v>23</v>
          </cell>
          <cell r="W33">
            <v>44</v>
          </cell>
          <cell r="X33">
            <v>0.13987473903966596</v>
          </cell>
          <cell r="Y33">
            <v>0</v>
          </cell>
        </row>
        <row r="34">
          <cell r="G34">
            <v>513</v>
          </cell>
          <cell r="S34">
            <v>58</v>
          </cell>
          <cell r="T34">
            <v>89</v>
          </cell>
          <cell r="U34">
            <v>37956</v>
          </cell>
          <cell r="V34">
            <v>15</v>
          </cell>
          <cell r="W34">
            <v>43</v>
          </cell>
          <cell r="X34">
            <v>0.11306042884990253</v>
          </cell>
          <cell r="Y34">
            <v>0</v>
          </cell>
        </row>
        <row r="35">
          <cell r="G35">
            <v>477</v>
          </cell>
          <cell r="S35">
            <v>52</v>
          </cell>
          <cell r="T35">
            <v>102</v>
          </cell>
          <cell r="U35">
            <v>37987</v>
          </cell>
          <cell r="V35">
            <v>16</v>
          </cell>
          <cell r="W35">
            <v>36</v>
          </cell>
          <cell r="X35">
            <v>0.1090146750524109</v>
          </cell>
          <cell r="Y35">
            <v>0</v>
          </cell>
        </row>
        <row r="36">
          <cell r="G36">
            <v>491</v>
          </cell>
          <cell r="S36">
            <v>62</v>
          </cell>
          <cell r="T36">
            <v>113</v>
          </cell>
          <cell r="U36">
            <v>38018</v>
          </cell>
          <cell r="V36">
            <v>25</v>
          </cell>
          <cell r="W36">
            <v>37</v>
          </cell>
          <cell r="X36">
            <v>0.12627291242362526</v>
          </cell>
          <cell r="Y36">
            <v>0</v>
          </cell>
        </row>
        <row r="37">
          <cell r="G37">
            <v>562</v>
          </cell>
          <cell r="S37">
            <v>73</v>
          </cell>
          <cell r="T37">
            <v>130</v>
          </cell>
          <cell r="U37">
            <v>38047</v>
          </cell>
          <cell r="V37">
            <v>25</v>
          </cell>
          <cell r="W37">
            <v>48</v>
          </cell>
          <cell r="X37">
            <v>0.1298932384341637</v>
          </cell>
          <cell r="Y37">
            <v>0</v>
          </cell>
        </row>
        <row r="38">
          <cell r="G38">
            <v>562</v>
          </cell>
          <cell r="S38">
            <v>66</v>
          </cell>
          <cell r="T38">
            <v>122</v>
          </cell>
          <cell r="U38">
            <v>38078</v>
          </cell>
          <cell r="V38">
            <v>20</v>
          </cell>
          <cell r="W38">
            <v>46</v>
          </cell>
          <cell r="X38">
            <v>0.11743772241992882</v>
          </cell>
          <cell r="Y38">
            <v>0</v>
          </cell>
        </row>
        <row r="39">
          <cell r="G39">
            <v>535</v>
          </cell>
          <cell r="S39">
            <v>68</v>
          </cell>
          <cell r="T39">
            <v>119</v>
          </cell>
          <cell r="U39">
            <v>38108</v>
          </cell>
          <cell r="V39">
            <v>18</v>
          </cell>
          <cell r="W39">
            <v>50</v>
          </cell>
          <cell r="X39">
            <v>0.12710280373831775</v>
          </cell>
          <cell r="Y39">
            <v>0</v>
          </cell>
        </row>
        <row r="40">
          <cell r="G40">
            <v>633</v>
          </cell>
          <cell r="S40">
            <v>65</v>
          </cell>
          <cell r="T40">
            <v>104</v>
          </cell>
          <cell r="U40">
            <v>38139</v>
          </cell>
          <cell r="V40">
            <v>21</v>
          </cell>
          <cell r="W40">
            <v>44</v>
          </cell>
          <cell r="X40">
            <v>0.10268562401263823</v>
          </cell>
          <cell r="Y40">
            <v>0</v>
          </cell>
        </row>
        <row r="41">
          <cell r="G41">
            <v>618</v>
          </cell>
          <cell r="S41">
            <v>61</v>
          </cell>
          <cell r="T41">
            <v>94</v>
          </cell>
          <cell r="U41">
            <v>38169</v>
          </cell>
          <cell r="V41">
            <v>20</v>
          </cell>
          <cell r="W41">
            <v>41</v>
          </cell>
          <cell r="X41">
            <v>9.8705501618122971E-2</v>
          </cell>
          <cell r="Y41">
            <v>0</v>
          </cell>
        </row>
        <row r="42">
          <cell r="G42">
            <v>686</v>
          </cell>
          <cell r="S42">
            <v>75</v>
          </cell>
          <cell r="T42">
            <v>141</v>
          </cell>
          <cell r="U42">
            <v>38200</v>
          </cell>
          <cell r="V42">
            <v>27</v>
          </cell>
          <cell r="W42">
            <v>48</v>
          </cell>
          <cell r="X42">
            <v>0.10932944606413994</v>
          </cell>
          <cell r="Y42">
            <v>0</v>
          </cell>
        </row>
        <row r="43">
          <cell r="G43">
            <v>719</v>
          </cell>
          <cell r="S43">
            <v>73</v>
          </cell>
          <cell r="T43">
            <v>126</v>
          </cell>
          <cell r="U43">
            <v>38231</v>
          </cell>
          <cell r="V43">
            <v>20</v>
          </cell>
          <cell r="W43">
            <v>53</v>
          </cell>
          <cell r="X43">
            <v>0.10152990264255911</v>
          </cell>
          <cell r="Y43">
            <v>0</v>
          </cell>
        </row>
        <row r="44">
          <cell r="G44">
            <v>704</v>
          </cell>
          <cell r="S44">
            <v>74</v>
          </cell>
          <cell r="T44">
            <v>179</v>
          </cell>
          <cell r="U44">
            <v>38261</v>
          </cell>
          <cell r="V44">
            <v>32</v>
          </cell>
          <cell r="W44">
            <v>42</v>
          </cell>
          <cell r="X44">
            <v>0.10511363636363637</v>
          </cell>
          <cell r="Y44">
            <v>0</v>
          </cell>
        </row>
        <row r="45">
          <cell r="G45">
            <v>675</v>
          </cell>
          <cell r="S45">
            <v>76</v>
          </cell>
          <cell r="T45">
            <v>162</v>
          </cell>
          <cell r="U45">
            <v>38292</v>
          </cell>
          <cell r="V45">
            <v>25</v>
          </cell>
          <cell r="W45">
            <v>51</v>
          </cell>
          <cell r="X45">
            <v>0.11259259259259259</v>
          </cell>
          <cell r="Y45">
            <v>0</v>
          </cell>
        </row>
        <row r="46">
          <cell r="G46">
            <v>648</v>
          </cell>
          <cell r="S46">
            <v>74</v>
          </cell>
          <cell r="T46">
            <v>133</v>
          </cell>
          <cell r="U46">
            <v>38322</v>
          </cell>
          <cell r="V46">
            <v>20</v>
          </cell>
          <cell r="W46">
            <v>54</v>
          </cell>
          <cell r="X46">
            <v>0.11419753086419752</v>
          </cell>
          <cell r="Y46">
            <v>0</v>
          </cell>
        </row>
        <row r="47">
          <cell r="G47">
            <v>703</v>
          </cell>
          <cell r="S47">
            <v>117</v>
          </cell>
          <cell r="T47">
            <v>239</v>
          </cell>
          <cell r="U47">
            <v>38353</v>
          </cell>
          <cell r="V47">
            <v>35</v>
          </cell>
          <cell r="W47">
            <v>82</v>
          </cell>
          <cell r="X47">
            <v>0.16642958748221906</v>
          </cell>
          <cell r="Y47">
            <v>0</v>
          </cell>
        </row>
        <row r="48">
          <cell r="G48">
            <v>663</v>
          </cell>
          <cell r="S48">
            <v>84</v>
          </cell>
          <cell r="T48">
            <v>185</v>
          </cell>
          <cell r="U48">
            <v>38384</v>
          </cell>
          <cell r="V48">
            <v>33</v>
          </cell>
          <cell r="W48">
            <v>51</v>
          </cell>
          <cell r="X48">
            <v>0.12669683257918551</v>
          </cell>
          <cell r="Y48">
            <v>0</v>
          </cell>
        </row>
        <row r="49">
          <cell r="G49">
            <v>727</v>
          </cell>
          <cell r="S49">
            <v>79</v>
          </cell>
          <cell r="T49">
            <v>158</v>
          </cell>
          <cell r="U49">
            <v>38412</v>
          </cell>
          <cell r="V49">
            <v>27</v>
          </cell>
          <cell r="W49">
            <v>52</v>
          </cell>
          <cell r="X49">
            <v>0.10866574965612105</v>
          </cell>
          <cell r="Y49">
            <v>3</v>
          </cell>
        </row>
        <row r="50">
          <cell r="G50">
            <v>709</v>
          </cell>
          <cell r="S50">
            <v>88</v>
          </cell>
          <cell r="T50">
            <v>193</v>
          </cell>
          <cell r="U50">
            <v>38443</v>
          </cell>
          <cell r="V50">
            <v>37</v>
          </cell>
          <cell r="W50">
            <v>51</v>
          </cell>
          <cell r="X50">
            <v>0.12411847672778561</v>
          </cell>
          <cell r="Y50">
            <v>0</v>
          </cell>
        </row>
        <row r="51">
          <cell r="G51">
            <v>700</v>
          </cell>
          <cell r="S51">
            <v>81</v>
          </cell>
          <cell r="T51">
            <v>162</v>
          </cell>
          <cell r="U51">
            <v>38473</v>
          </cell>
          <cell r="V51">
            <v>36</v>
          </cell>
          <cell r="W51">
            <v>45</v>
          </cell>
          <cell r="X51">
            <v>0.11571428571428571</v>
          </cell>
          <cell r="Y51">
            <v>0</v>
          </cell>
        </row>
        <row r="52">
          <cell r="G52">
            <v>694</v>
          </cell>
          <cell r="S52">
            <v>82</v>
          </cell>
          <cell r="T52">
            <v>183</v>
          </cell>
          <cell r="U52">
            <v>38504</v>
          </cell>
          <cell r="V52">
            <v>31</v>
          </cell>
          <cell r="W52">
            <v>51</v>
          </cell>
          <cell r="X52">
            <v>0.11815561959654179</v>
          </cell>
          <cell r="Y52">
            <v>0</v>
          </cell>
        </row>
        <row r="53">
          <cell r="G53">
            <v>640</v>
          </cell>
          <cell r="S53">
            <v>60</v>
          </cell>
          <cell r="T53">
            <v>123</v>
          </cell>
          <cell r="U53">
            <v>38534</v>
          </cell>
          <cell r="V53">
            <v>15</v>
          </cell>
          <cell r="W53">
            <v>45</v>
          </cell>
          <cell r="X53">
            <v>9.375E-2</v>
          </cell>
          <cell r="Y53">
            <v>0</v>
          </cell>
        </row>
        <row r="54">
          <cell r="G54">
            <v>766</v>
          </cell>
          <cell r="S54">
            <v>90</v>
          </cell>
          <cell r="T54">
            <v>188</v>
          </cell>
          <cell r="U54">
            <v>38565</v>
          </cell>
          <cell r="V54">
            <v>39</v>
          </cell>
          <cell r="W54">
            <v>51</v>
          </cell>
          <cell r="X54">
            <v>0.1174934725848564</v>
          </cell>
          <cell r="Y54">
            <v>0</v>
          </cell>
        </row>
        <row r="55">
          <cell r="G55">
            <v>0</v>
          </cell>
          <cell r="S55">
            <v>0</v>
          </cell>
          <cell r="T55">
            <v>0</v>
          </cell>
          <cell r="U55">
            <v>38596</v>
          </cell>
          <cell r="V55">
            <v>0</v>
          </cell>
          <cell r="W55">
            <v>0</v>
          </cell>
          <cell r="X55" t="e">
            <v>#DIV/0!</v>
          </cell>
          <cell r="Y55">
            <v>0</v>
          </cell>
        </row>
        <row r="56">
          <cell r="G56">
            <v>0</v>
          </cell>
          <cell r="S56">
            <v>0</v>
          </cell>
          <cell r="T56">
            <v>0</v>
          </cell>
          <cell r="U56">
            <v>38626</v>
          </cell>
          <cell r="V56">
            <v>0</v>
          </cell>
          <cell r="W56">
            <v>0</v>
          </cell>
          <cell r="X56" t="e">
            <v>#DIV/0!</v>
          </cell>
          <cell r="Y56">
            <v>0</v>
          </cell>
        </row>
        <row r="57">
          <cell r="G57">
            <v>0</v>
          </cell>
          <cell r="S57">
            <v>0</v>
          </cell>
          <cell r="T57">
            <v>0</v>
          </cell>
          <cell r="U57">
            <v>38657</v>
          </cell>
          <cell r="V57">
            <v>0</v>
          </cell>
          <cell r="W57">
            <v>0</v>
          </cell>
          <cell r="X57" t="e">
            <v>#DIV/0!</v>
          </cell>
          <cell r="Y57">
            <v>0</v>
          </cell>
        </row>
        <row r="58">
          <cell r="G58">
            <v>0</v>
          </cell>
          <cell r="S58">
            <v>0</v>
          </cell>
          <cell r="T58">
            <v>0</v>
          </cell>
          <cell r="U58">
            <v>38687</v>
          </cell>
          <cell r="V58">
            <v>0</v>
          </cell>
          <cell r="W58">
            <v>0</v>
          </cell>
          <cell r="X58" t="e">
            <v>#DIV/0!</v>
          </cell>
          <cell r="Y58">
            <v>0</v>
          </cell>
        </row>
      </sheetData>
      <sheetData sheetId="4" refreshError="1"/>
      <sheetData sheetId="5"/>
      <sheetData sheetId="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ME_NSPI-all"/>
      <sheetName val="Charity in Rates"/>
      <sheetName val="Figures"/>
      <sheetName val="CB Table 1"/>
      <sheetName val="Rate Support-Attachment I"/>
      <sheetName val="Attachment II-All Hospitals"/>
      <sheetName val="Attachment III-All"/>
      <sheetName val="Attachment III-All ReportFormat"/>
      <sheetName val="#1-Meritus"/>
      <sheetName val="#2-UMMC"/>
      <sheetName val="#3-UM Capital"/>
      <sheetName val="#4-Holy Cross Hospital"/>
      <sheetName val="#5-Frederick Memorial Hospital"/>
      <sheetName val="#6-UM Harford Memorial"/>
      <sheetName val="#8-Mercy"/>
      <sheetName val="#9-Johns Hopkins"/>
      <sheetName val="#10-UM Shore Health Dorchester"/>
      <sheetName val="#11-St. Agnes Hospital"/>
      <sheetName val="#12-Sinai"/>
      <sheetName val="#13-Grace Medical"/>
      <sheetName val="#15-MedStar Franklin Square"/>
      <sheetName val="#16-Adventist White Oak"/>
      <sheetName val="#17-Garrett Regional"/>
      <sheetName val="#18-MedStar Montgomery General"/>
      <sheetName val="#19-Peninsula Regional"/>
      <sheetName val="#22-Suburban"/>
      <sheetName val="#23-AAMC"/>
      <sheetName val="#24-MedStar Union Memorial"/>
      <sheetName val="#27-UPMC Western Maryland"/>
      <sheetName val="#28-MedStar St. Marys"/>
      <sheetName val="#29-JH Bayview"/>
      <sheetName val="#30-UM Shore Chester"/>
      <sheetName val="#32-ChristianaCare Union"/>
      <sheetName val="#33-Carroll Hospital Center"/>
      <sheetName val="#34-MedStar Harbor Hospital"/>
      <sheetName val="#35-UM Charles Regional"/>
      <sheetName val="#37-UM Shore Health Easton"/>
      <sheetName val="#38-UM Midtown"/>
      <sheetName val="#39-CalvertHealth"/>
      <sheetName val="#40-Lifebridge Northwest"/>
      <sheetName val="#43-UM BWMC"/>
      <sheetName val="#44-GBMC"/>
      <sheetName val="#45-McCready"/>
      <sheetName val="#48-Howard County"/>
      <sheetName val="#49-UM Upper Chesapeake Medical"/>
      <sheetName val="#51-Doctors Community Hospital"/>
      <sheetName val="#57-Adventist Shady Grove"/>
      <sheetName val="#58-UM ROI"/>
      <sheetName val="#60-Adventist Fort Washington"/>
      <sheetName val="#61-Atlantic General"/>
      <sheetName val="#62-MedStar Southern Maryland"/>
      <sheetName val="#63-UM St Joseph"/>
      <sheetName val="#64-Levindale"/>
      <sheetName val="#65-Holy Cross Germantown"/>
      <sheetName val="#2004-MedStar Good Samaritan"/>
      <sheetName val="#3029-Adventist Rehab"/>
      <sheetName val="#4000-Sheppard Pratt"/>
      <sheetName val="#4020-McNew Family Medical"/>
      <sheetName val="#5034-Mt Washington Pediatric"/>
    </sheetNames>
    <sheetDataSet>
      <sheetData sheetId="0"/>
      <sheetData sheetId="1"/>
      <sheetData sheetId="2"/>
      <sheetData sheetId="3"/>
      <sheetData sheetId="4">
        <row r="54">
          <cell r="C54">
            <v>373899380.28208959</v>
          </cell>
          <cell r="D54">
            <v>17532501.487999998</v>
          </cell>
          <cell r="E54">
            <v>17243362.434</v>
          </cell>
          <cell r="F54">
            <v>11410715.547699997</v>
          </cell>
          <cell r="G54">
            <v>329411370.69998264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refreshError="1"/>
      <sheetData sheetId="2">
        <row r="15">
          <cell r="D15">
            <v>54549.650486678984</v>
          </cell>
          <cell r="G15">
            <v>14820.6</v>
          </cell>
        </row>
      </sheetData>
      <sheetData sheetId="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row r="262">
          <cell r="R262">
            <v>36740.400000000001</v>
          </cell>
          <cell r="S262">
            <v>27345.743376375605</v>
          </cell>
          <cell r="U262">
            <v>309</v>
          </cell>
        </row>
        <row r="263">
          <cell r="R263">
            <v>2463.3000000000002</v>
          </cell>
          <cell r="S263">
            <v>1833.4250486937001</v>
          </cell>
          <cell r="U263">
            <v>0</v>
          </cell>
        </row>
        <row r="264">
          <cell r="R264">
            <v>21457.5</v>
          </cell>
          <cell r="S264">
            <v>15970.737621217499</v>
          </cell>
          <cell r="U264">
            <v>10232.4</v>
          </cell>
        </row>
        <row r="265">
          <cell r="R265">
            <v>175686.3</v>
          </cell>
          <cell r="S265">
            <v>130762.66111814069</v>
          </cell>
          <cell r="U265">
            <v>9513.9</v>
          </cell>
        </row>
        <row r="266">
          <cell r="R266">
            <v>29483.399999999998</v>
          </cell>
          <cell r="S266">
            <v>21944.385207102601</v>
          </cell>
          <cell r="U266">
            <v>45</v>
          </cell>
        </row>
        <row r="267">
          <cell r="R267">
            <v>2686.2</v>
          </cell>
          <cell r="S267">
            <v>1999.3286915118001</v>
          </cell>
          <cell r="U267">
            <v>0</v>
          </cell>
        </row>
        <row r="268">
          <cell r="R268">
            <v>241066.79999999996</v>
          </cell>
          <cell r="S268">
            <v>179425.12464110518</v>
          </cell>
          <cell r="U268">
            <v>0</v>
          </cell>
        </row>
        <row r="271">
          <cell r="R271">
            <v>72478.5</v>
          </cell>
          <cell r="S271">
            <v>53945.478582286494</v>
          </cell>
          <cell r="U271">
            <v>0</v>
          </cell>
        </row>
        <row r="272">
          <cell r="R272">
            <v>57713.4</v>
          </cell>
          <cell r="S272">
            <v>42955.8694455726</v>
          </cell>
          <cell r="U272">
            <v>0</v>
          </cell>
        </row>
        <row r="273">
          <cell r="R273">
            <v>152619.9</v>
          </cell>
          <cell r="S273">
            <v>113594.42519755111</v>
          </cell>
          <cell r="U273">
            <v>0</v>
          </cell>
        </row>
        <row r="276">
          <cell r="R276">
            <v>241316.7</v>
          </cell>
          <cell r="S276">
            <v>179611.1242837263</v>
          </cell>
          <cell r="U276">
            <v>0</v>
          </cell>
        </row>
        <row r="278">
          <cell r="R278">
            <v>2550</v>
          </cell>
          <cell r="U278">
            <v>0</v>
          </cell>
        </row>
        <row r="279">
          <cell r="R279">
            <v>28075.8</v>
          </cell>
          <cell r="U279">
            <v>0</v>
          </cell>
        </row>
        <row r="282">
          <cell r="R282">
            <v>994.5</v>
          </cell>
          <cell r="S282">
            <v>740.2026594104999</v>
          </cell>
          <cell r="U282">
            <v>0</v>
          </cell>
        </row>
        <row r="283">
          <cell r="R283">
            <v>1206.5999999999999</v>
          </cell>
          <cell r="S283">
            <v>898.0679023074</v>
          </cell>
          <cell r="U283">
            <v>0</v>
          </cell>
        </row>
        <row r="284">
          <cell r="R284">
            <v>19278.599999999999</v>
          </cell>
          <cell r="S284">
            <v>14348.990437115399</v>
          </cell>
          <cell r="U284">
            <v>0</v>
          </cell>
        </row>
        <row r="285">
          <cell r="R285">
            <v>260.39999999999998</v>
          </cell>
          <cell r="S285">
            <v>193.81475365559999</v>
          </cell>
          <cell r="U285">
            <v>0</v>
          </cell>
        </row>
        <row r="286">
          <cell r="R286">
            <v>25656.899999999998</v>
          </cell>
          <cell r="S286">
            <v>19096.335457244099</v>
          </cell>
          <cell r="U286">
            <v>0</v>
          </cell>
        </row>
        <row r="287">
          <cell r="R287">
            <v>124.19999999999999</v>
          </cell>
          <cell r="S287">
            <v>92.441599093799994</v>
          </cell>
          <cell r="U287">
            <v>0</v>
          </cell>
        </row>
        <row r="290">
          <cell r="R290">
            <v>46140.6</v>
          </cell>
          <cell r="S290">
            <v>34342.277352233396</v>
          </cell>
          <cell r="U290">
            <v>0</v>
          </cell>
        </row>
        <row r="292">
          <cell r="R292">
            <v>213359.99999999997</v>
          </cell>
          <cell r="U292">
            <v>0</v>
          </cell>
        </row>
      </sheetData>
      <sheetData sheetId="2">
        <row r="4">
          <cell r="D4">
            <v>396047</v>
          </cell>
        </row>
        <row r="5">
          <cell r="D5">
            <v>519009</v>
          </cell>
        </row>
        <row r="6">
          <cell r="D6">
            <v>1072557</v>
          </cell>
        </row>
      </sheetData>
      <sheetData sheetId="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sheetData sheetId="2">
        <row r="4">
          <cell r="D4">
            <v>1782200</v>
          </cell>
          <cell r="G4"/>
        </row>
        <row r="5">
          <cell r="D5">
            <v>771454</v>
          </cell>
          <cell r="G5">
            <v>568836</v>
          </cell>
        </row>
        <row r="6">
          <cell r="D6">
            <v>4959963</v>
          </cell>
          <cell r="G6">
            <v>1217766</v>
          </cell>
        </row>
        <row r="7">
          <cell r="D7">
            <v>2000637</v>
          </cell>
          <cell r="G7">
            <v>1083040</v>
          </cell>
        </row>
        <row r="8">
          <cell r="D8">
            <v>452607</v>
          </cell>
          <cell r="G8">
            <v>104657</v>
          </cell>
        </row>
        <row r="9">
          <cell r="D9">
            <v>4541244</v>
          </cell>
          <cell r="G9">
            <v>4425933</v>
          </cell>
        </row>
        <row r="10">
          <cell r="D10">
            <v>8485981</v>
          </cell>
          <cell r="G10">
            <v>5451133</v>
          </cell>
        </row>
        <row r="11">
          <cell r="D11">
            <v>3417100</v>
          </cell>
          <cell r="G11">
            <v>1480965</v>
          </cell>
        </row>
        <row r="12">
          <cell r="D12">
            <v>3267381</v>
          </cell>
          <cell r="G12">
            <v>1675701</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C Physician Subsidies"/>
      <sheetName val="Drop Downs"/>
    </sheetNames>
    <sheetDataSet>
      <sheetData sheetId="0"/>
      <sheetData sheetId="1"/>
      <sheetData sheetId="2">
        <row r="4">
          <cell r="D4">
            <v>295887</v>
          </cell>
        </row>
      </sheetData>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sheetData sheetId="2">
        <row r="4">
          <cell r="H4">
            <v>854769</v>
          </cell>
        </row>
      </sheetData>
      <sheetData sheetId="3"/>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sheetData sheetId="2">
        <row r="9">
          <cell r="D9">
            <v>600381</v>
          </cell>
          <cell r="E9">
            <v>357227</v>
          </cell>
          <cell r="F9">
            <v>0</v>
          </cell>
          <cell r="G9">
            <v>0</v>
          </cell>
        </row>
      </sheetData>
      <sheetData sheetId="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sheetData sheetId="2">
        <row r="18">
          <cell r="D18">
            <v>16113203</v>
          </cell>
          <cell r="G18">
            <v>820042</v>
          </cell>
        </row>
      </sheetData>
      <sheetData sheetId="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sheetData sheetId="2">
        <row r="4">
          <cell r="D4">
            <v>264140</v>
          </cell>
          <cell r="G4">
            <v>0</v>
          </cell>
          <cell r="H4">
            <v>264140</v>
          </cell>
        </row>
        <row r="5">
          <cell r="D5">
            <v>2248263</v>
          </cell>
          <cell r="G5">
            <v>2126000</v>
          </cell>
          <cell r="H5">
            <v>122263</v>
          </cell>
        </row>
        <row r="6">
          <cell r="D6">
            <v>144161</v>
          </cell>
          <cell r="G6">
            <v>122070</v>
          </cell>
          <cell r="H6">
            <v>22091</v>
          </cell>
        </row>
        <row r="7">
          <cell r="D7">
            <v>54240</v>
          </cell>
          <cell r="G7">
            <v>3580</v>
          </cell>
          <cell r="H7">
            <v>50660</v>
          </cell>
        </row>
        <row r="8">
          <cell r="D8">
            <v>381767</v>
          </cell>
          <cell r="G8">
            <v>211487</v>
          </cell>
          <cell r="H8">
            <v>170280</v>
          </cell>
        </row>
        <row r="9">
          <cell r="D9">
            <v>2753678</v>
          </cell>
          <cell r="G9">
            <v>144068</v>
          </cell>
          <cell r="H9">
            <v>2609610</v>
          </cell>
        </row>
        <row r="10">
          <cell r="D10">
            <v>1605922</v>
          </cell>
          <cell r="G10">
            <v>1237378</v>
          </cell>
          <cell r="H10">
            <v>368544</v>
          </cell>
        </row>
        <row r="11">
          <cell r="D11">
            <v>636935</v>
          </cell>
          <cell r="G11">
            <v>527560</v>
          </cell>
          <cell r="H11">
            <v>109375</v>
          </cell>
        </row>
        <row r="12">
          <cell r="D12">
            <v>1205644</v>
          </cell>
          <cell r="G12">
            <v>581241</v>
          </cell>
          <cell r="H12">
            <v>624403</v>
          </cell>
        </row>
        <row r="13">
          <cell r="D13">
            <v>690158</v>
          </cell>
          <cell r="G13">
            <v>388973</v>
          </cell>
          <cell r="H13">
            <v>301185</v>
          </cell>
        </row>
        <row r="14">
          <cell r="D14">
            <v>372764</v>
          </cell>
          <cell r="G14">
            <v>190521</v>
          </cell>
          <cell r="H14">
            <v>182243</v>
          </cell>
        </row>
        <row r="15">
          <cell r="D15">
            <v>1859895</v>
          </cell>
          <cell r="G15">
            <v>1217245</v>
          </cell>
          <cell r="H15">
            <v>642650</v>
          </cell>
        </row>
        <row r="16">
          <cell r="D16">
            <v>249916</v>
          </cell>
          <cell r="G16">
            <v>0</v>
          </cell>
          <cell r="H16">
            <v>249916</v>
          </cell>
        </row>
        <row r="17">
          <cell r="D17">
            <v>578243</v>
          </cell>
          <cell r="G17">
            <v>403978</v>
          </cell>
          <cell r="H17">
            <v>174265</v>
          </cell>
        </row>
        <row r="18">
          <cell r="D18">
            <v>87847</v>
          </cell>
          <cell r="G18">
            <v>66835</v>
          </cell>
          <cell r="H18">
            <v>21012</v>
          </cell>
        </row>
        <row r="19">
          <cell r="D19">
            <v>4729468</v>
          </cell>
          <cell r="G19">
            <v>2528525</v>
          </cell>
          <cell r="H19">
            <v>2200943</v>
          </cell>
        </row>
        <row r="20">
          <cell r="D20">
            <v>829775</v>
          </cell>
          <cell r="G20"/>
          <cell r="H20">
            <v>829775</v>
          </cell>
        </row>
      </sheetData>
      <sheetData sheetId="3"/>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sheetData sheetId="2">
        <row r="4">
          <cell r="D4">
            <v>2015271.2500000002</v>
          </cell>
          <cell r="G4"/>
        </row>
        <row r="5">
          <cell r="D5">
            <v>898634.0700000003</v>
          </cell>
          <cell r="G5"/>
        </row>
        <row r="6">
          <cell r="D6">
            <v>962500.04000000039</v>
          </cell>
          <cell r="G6"/>
        </row>
        <row r="7">
          <cell r="D7">
            <v>1593964.67</v>
          </cell>
          <cell r="G7"/>
        </row>
        <row r="8">
          <cell r="D8">
            <v>2098721.88</v>
          </cell>
          <cell r="G8"/>
        </row>
        <row r="9">
          <cell r="D9">
            <v>200358.10578918294</v>
          </cell>
          <cell r="G9"/>
        </row>
        <row r="10">
          <cell r="D10">
            <v>276103.63430563832</v>
          </cell>
          <cell r="G10"/>
        </row>
        <row r="11">
          <cell r="D11">
            <v>155614.54353926837</v>
          </cell>
          <cell r="G11"/>
        </row>
        <row r="12">
          <cell r="D12">
            <v>259400.27219873102</v>
          </cell>
          <cell r="G12"/>
        </row>
        <row r="13">
          <cell r="D13">
            <v>102436.42024769641</v>
          </cell>
          <cell r="G13"/>
        </row>
        <row r="14">
          <cell r="D14">
            <v>372764.02391948301</v>
          </cell>
          <cell r="G14"/>
        </row>
        <row r="15">
          <cell r="D15">
            <v>1449489.8200000003</v>
          </cell>
          <cell r="G15">
            <v>1255809.8200000003</v>
          </cell>
        </row>
        <row r="16">
          <cell r="D16">
            <v>567789.132794064</v>
          </cell>
          <cell r="G16">
            <v>283835.46999999997</v>
          </cell>
        </row>
        <row r="17">
          <cell r="D17">
            <v>1981782.6370526201</v>
          </cell>
          <cell r="G17">
            <v>1529736.5499999998</v>
          </cell>
        </row>
        <row r="18">
          <cell r="D18">
            <v>783806.85557394766</v>
          </cell>
          <cell r="G18">
            <v>624742.18999999994</v>
          </cell>
        </row>
        <row r="19">
          <cell r="D19">
            <v>222484.60637132768</v>
          </cell>
          <cell r="G19">
            <v>174570.62</v>
          </cell>
        </row>
        <row r="20">
          <cell r="D20">
            <v>250243.43708429637</v>
          </cell>
          <cell r="G20">
            <v>48006.979999999996</v>
          </cell>
        </row>
      </sheetData>
      <sheetData sheetId="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
      <sheetName val="CHNA"/>
      <sheetName val="Physician Subsidies"/>
      <sheetName val="Drop Downs"/>
    </sheetNames>
    <sheetDataSet>
      <sheetData sheetId="0"/>
      <sheetData sheetId="1"/>
      <sheetData sheetId="2">
        <row r="4">
          <cell r="D4">
            <v>10259</v>
          </cell>
          <cell r="G4">
            <v>4326</v>
          </cell>
          <cell r="H4">
            <v>5933</v>
          </cell>
        </row>
        <row r="5">
          <cell r="D5">
            <v>21829</v>
          </cell>
          <cell r="G5">
            <v>0</v>
          </cell>
          <cell r="H5">
            <v>21829</v>
          </cell>
        </row>
        <row r="6">
          <cell r="D6">
            <v>1527524</v>
          </cell>
          <cell r="G6">
            <v>0</v>
          </cell>
          <cell r="H6">
            <v>1527524</v>
          </cell>
        </row>
        <row r="7">
          <cell r="D7">
            <v>826115</v>
          </cell>
          <cell r="G7">
            <v>0</v>
          </cell>
          <cell r="H7">
            <v>826115</v>
          </cell>
        </row>
        <row r="8">
          <cell r="D8">
            <v>234978</v>
          </cell>
          <cell r="G8">
            <v>0</v>
          </cell>
          <cell r="H8">
            <v>234978</v>
          </cell>
        </row>
        <row r="9">
          <cell r="D9">
            <v>297668</v>
          </cell>
          <cell r="G9">
            <v>124986</v>
          </cell>
          <cell r="H9">
            <v>172682</v>
          </cell>
        </row>
        <row r="10">
          <cell r="D10">
            <v>307641</v>
          </cell>
          <cell r="G10">
            <v>0</v>
          </cell>
          <cell r="H10">
            <v>307641</v>
          </cell>
        </row>
        <row r="11">
          <cell r="D11">
            <v>6950491</v>
          </cell>
          <cell r="G11">
            <v>2384917</v>
          </cell>
          <cell r="H11">
            <v>4565574</v>
          </cell>
        </row>
        <row r="12">
          <cell r="D12">
            <v>3396291</v>
          </cell>
          <cell r="G12">
            <v>0</v>
          </cell>
          <cell r="H12">
            <v>3396291</v>
          </cell>
        </row>
        <row r="13">
          <cell r="D13">
            <v>2730816</v>
          </cell>
          <cell r="G13">
            <v>23626</v>
          </cell>
          <cell r="H13">
            <v>2707190</v>
          </cell>
        </row>
        <row r="14">
          <cell r="D14">
            <v>1367058</v>
          </cell>
          <cell r="G14">
            <v>181370</v>
          </cell>
          <cell r="H14">
            <v>1185688</v>
          </cell>
        </row>
        <row r="15">
          <cell r="D15">
            <v>1832165</v>
          </cell>
          <cell r="G15">
            <v>0</v>
          </cell>
          <cell r="H15">
            <v>1832165</v>
          </cell>
        </row>
        <row r="16">
          <cell r="D16">
            <v>480621</v>
          </cell>
          <cell r="G16">
            <v>0</v>
          </cell>
          <cell r="H16">
            <v>480621</v>
          </cell>
        </row>
        <row r="17">
          <cell r="D17">
            <v>441529</v>
          </cell>
          <cell r="G17">
            <v>293606</v>
          </cell>
          <cell r="H17">
            <v>147923</v>
          </cell>
        </row>
        <row r="18">
          <cell r="D18">
            <v>813421</v>
          </cell>
          <cell r="G18">
            <v>291606</v>
          </cell>
          <cell r="H18">
            <v>521815</v>
          </cell>
        </row>
        <row r="19">
          <cell r="D19">
            <v>184803.9</v>
          </cell>
          <cell r="G19">
            <v>0</v>
          </cell>
          <cell r="H19">
            <v>184803.9</v>
          </cell>
        </row>
      </sheetData>
      <sheetData sheetId="3"/>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row r="262">
          <cell r="R262">
            <v>85727.599999999977</v>
          </cell>
          <cell r="S262">
            <v>45396.370686287533</v>
          </cell>
          <cell r="T262">
            <v>0</v>
          </cell>
          <cell r="U262">
            <v>721</v>
          </cell>
        </row>
        <row r="263">
          <cell r="R263">
            <v>5747.6999999999989</v>
          </cell>
          <cell r="S263">
            <v>3043.6489507880174</v>
          </cell>
          <cell r="T263">
            <v>0</v>
          </cell>
          <cell r="U263">
            <v>0</v>
          </cell>
        </row>
        <row r="264">
          <cell r="R264">
            <v>50067.5</v>
          </cell>
          <cell r="S264">
            <v>26512.847546597601</v>
          </cell>
          <cell r="T264">
            <v>0</v>
          </cell>
          <cell r="U264">
            <v>23875.599999999999</v>
          </cell>
        </row>
        <row r="265">
          <cell r="R265">
            <v>409934.7</v>
          </cell>
          <cell r="S265">
            <v>217077.66924971738</v>
          </cell>
          <cell r="T265">
            <v>0</v>
          </cell>
          <cell r="U265">
            <v>22199.1</v>
          </cell>
        </row>
        <row r="266">
          <cell r="R266">
            <v>68794.599999999977</v>
          </cell>
          <cell r="S266">
            <v>36429.634829563372</v>
          </cell>
          <cell r="T266">
            <v>0</v>
          </cell>
          <cell r="U266">
            <v>105</v>
          </cell>
        </row>
        <row r="267">
          <cell r="R267">
            <v>6267.7999999999993</v>
          </cell>
          <cell r="S267">
            <v>3319.0637809470109</v>
          </cell>
          <cell r="T267">
            <v>0</v>
          </cell>
          <cell r="U267">
            <v>0</v>
          </cell>
        </row>
        <row r="268">
          <cell r="R268">
            <v>561578.49999999988</v>
          </cell>
          <cell r="S268">
            <v>297379.44087375974</v>
          </cell>
          <cell r="T268">
            <v>0</v>
          </cell>
          <cell r="U268">
            <v>0</v>
          </cell>
        </row>
        <row r="271">
          <cell r="R271">
            <v>169116.5</v>
          </cell>
          <cell r="S271">
            <v>89554.301335480573</v>
          </cell>
          <cell r="T271">
            <v>0</v>
          </cell>
          <cell r="U271">
            <v>0</v>
          </cell>
        </row>
        <row r="272">
          <cell r="R272">
            <v>134664.6</v>
          </cell>
          <cell r="S272">
            <v>71310.570923723921</v>
          </cell>
          <cell r="T272">
            <v>0</v>
          </cell>
          <cell r="U272">
            <v>0</v>
          </cell>
        </row>
        <row r="273">
          <cell r="R273">
            <v>356113.09999999992</v>
          </cell>
          <cell r="S273">
            <v>188576.86782136656</v>
          </cell>
          <cell r="T273">
            <v>0</v>
          </cell>
          <cell r="U273">
            <v>0</v>
          </cell>
        </row>
        <row r="276">
          <cell r="R276">
            <v>563072.29999999993</v>
          </cell>
          <cell r="S276">
            <v>298170.47081663896</v>
          </cell>
          <cell r="U276">
            <v>0</v>
          </cell>
        </row>
        <row r="278">
          <cell r="R278">
            <v>5950</v>
          </cell>
          <cell r="U278">
            <v>0</v>
          </cell>
        </row>
        <row r="279">
          <cell r="R279">
            <v>65510.200000000004</v>
          </cell>
          <cell r="U279">
            <v>0</v>
          </cell>
        </row>
        <row r="282">
          <cell r="R282">
            <v>2320.5</v>
          </cell>
          <cell r="S282">
            <v>1228.8023714361561</v>
          </cell>
          <cell r="U282">
            <v>0</v>
          </cell>
        </row>
        <row r="283">
          <cell r="R283">
            <v>2815.3999999999996</v>
          </cell>
          <cell r="S283">
            <v>1490.8727414528566</v>
          </cell>
          <cell r="U283">
            <v>0</v>
          </cell>
        </row>
        <row r="284">
          <cell r="R284">
            <v>44983.399999999994</v>
          </cell>
          <cell r="S284">
            <v>23820.602712889973</v>
          </cell>
          <cell r="U284">
            <v>0</v>
          </cell>
        </row>
        <row r="285">
          <cell r="R285">
            <v>607.59999999999991</v>
          </cell>
          <cell r="S285">
            <v>321.74976120862249</v>
          </cell>
          <cell r="U285">
            <v>0</v>
          </cell>
        </row>
        <row r="286">
          <cell r="R286">
            <v>59866.099999999991</v>
          </cell>
          <cell r="S286">
            <v>31571.50997887188</v>
          </cell>
          <cell r="U286">
            <v>0</v>
          </cell>
        </row>
        <row r="287">
          <cell r="R287">
            <v>289.79999999999995</v>
          </cell>
          <cell r="S287">
            <v>153.46129163637062</v>
          </cell>
          <cell r="U287">
            <v>0</v>
          </cell>
        </row>
        <row r="290">
          <cell r="R290">
            <v>107661.4</v>
          </cell>
          <cell r="S290">
            <v>57011.24052236008</v>
          </cell>
          <cell r="U290">
            <v>0</v>
          </cell>
        </row>
        <row r="292">
          <cell r="R292">
            <v>497839.99999999994</v>
          </cell>
          <cell r="U292">
            <v>0</v>
          </cell>
        </row>
      </sheetData>
      <sheetData sheetId="2">
        <row r="4">
          <cell r="D4">
            <v>1308765</v>
          </cell>
        </row>
        <row r="5">
          <cell r="D5">
            <v>4131005</v>
          </cell>
        </row>
      </sheetData>
      <sheetData sheetId="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unity Benefit Overview"/>
      <sheetName val="CHNA"/>
      <sheetName val="Physician Subsidies"/>
      <sheetName val="Drop Downs"/>
    </sheetNames>
    <sheetDataSet>
      <sheetData sheetId="0"/>
      <sheetData sheetId="1"/>
      <sheetData sheetId="2">
        <row r="4">
          <cell r="D4">
            <v>29178</v>
          </cell>
        </row>
        <row r="5">
          <cell r="D5">
            <v>8500737</v>
          </cell>
          <cell r="G5">
            <v>6404794</v>
          </cell>
        </row>
        <row r="6">
          <cell r="D6">
            <v>2066497</v>
          </cell>
          <cell r="G6">
            <v>1307503</v>
          </cell>
        </row>
        <row r="7">
          <cell r="D7">
            <v>956912</v>
          </cell>
          <cell r="G7">
            <v>542616</v>
          </cell>
        </row>
        <row r="8">
          <cell r="D8">
            <v>18000</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scellaneous Budget"/>
      <sheetName val="Projection"/>
      <sheetName val="Misc Actual x Projected"/>
      <sheetName val="Updated Salary_111005"/>
      <sheetName val="Salaries"/>
      <sheetName val="JH Costs Budget"/>
      <sheetName val="Sheet1"/>
      <sheetName val="Assumptions"/>
      <sheetName val="Details"/>
    </sheetNames>
    <sheetDataSet>
      <sheetData sheetId="0"/>
      <sheetData sheetId="1"/>
      <sheetData sheetId="2"/>
      <sheetData sheetId="3"/>
      <sheetData sheetId="4"/>
      <sheetData sheetId="5"/>
      <sheetData sheetId="6"/>
      <sheetData sheetId="7">
        <row r="3">
          <cell r="N3">
            <v>2.5000000000000001E-2</v>
          </cell>
          <cell r="O3">
            <v>2.5000000000000001E-2</v>
          </cell>
          <cell r="P3">
            <v>2.5000000000000001E-2</v>
          </cell>
          <cell r="Q3">
            <v>2.5000000000000001E-2</v>
          </cell>
        </row>
        <row r="4">
          <cell r="N4">
            <v>42.84</v>
          </cell>
        </row>
      </sheetData>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Rev Department Mapping to CC"/>
      <sheetName val="C Rev Account Detail"/>
      <sheetName val="C Employee Self Ins Chgs"/>
      <sheetName val="C Worksheet C Summary"/>
      <sheetName val="C RCC Comparison"/>
      <sheetName val="D-4 Medicare Routine Charges"/>
      <sheetName val="D-4 Medicaid Routine Charges"/>
      <sheetName val="D-4 Ancillary PSR Input Sheet"/>
      <sheetName val="D-4 Ancillary PSR Detail"/>
      <sheetName val="D-4 Per Log Ancillary Charges"/>
      <sheetName val="D-4 Ancillary Charges Summary"/>
      <sheetName val="D-4 Mcaid I-P Ancillary Charges"/>
      <sheetName val="D Part 5 O-P PSR Input Sheet"/>
      <sheetName val="D part 5 O-P PSR Detail"/>
      <sheetName val="D Part 5 Per Log O-P Charges"/>
      <sheetName val="D part 5 O-P Summary"/>
      <sheetName val="D Part 5 M-Caid O-P Charges"/>
      <sheetName val="D Part 5 M-Caid O-P Charges PSY"/>
      <sheetName val="E Part A Settlement Summary"/>
      <sheetName val="E Part A Sole Comm Hosp "/>
      <sheetName val="E Part A DSH Calculation"/>
      <sheetName val="E Part A GME &amp; IME"/>
      <sheetName val="E Part B Settlemen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ow r="15">
          <cell r="B15">
            <v>250</v>
          </cell>
          <cell r="C15">
            <v>56</v>
          </cell>
          <cell r="D15" t="str">
            <v>Pharmacy</v>
          </cell>
          <cell r="E15" t="str">
            <v>Drugs Charged To Patients</v>
          </cell>
          <cell r="G15">
            <v>0</v>
          </cell>
          <cell r="H15">
            <v>0</v>
          </cell>
          <cell r="I15">
            <v>0</v>
          </cell>
          <cell r="K15">
            <v>627279.89</v>
          </cell>
          <cell r="L15">
            <v>8.6947888383570038E-2</v>
          </cell>
          <cell r="M15">
            <v>627279.88108442549</v>
          </cell>
          <cell r="O15">
            <v>0</v>
          </cell>
          <cell r="P15">
            <v>0</v>
          </cell>
          <cell r="Q15">
            <v>0</v>
          </cell>
          <cell r="S15">
            <v>0</v>
          </cell>
          <cell r="T15">
            <v>0</v>
          </cell>
          <cell r="U15">
            <v>0</v>
          </cell>
          <cell r="W15">
            <v>60225.36</v>
          </cell>
          <cell r="X15">
            <v>2.4306167199932116E-2</v>
          </cell>
          <cell r="Y15">
            <v>60225.359144012589</v>
          </cell>
          <cell r="AA15">
            <v>627279.89</v>
          </cell>
          <cell r="AB15">
            <v>687505.24022843805</v>
          </cell>
        </row>
        <row r="16">
          <cell r="B16">
            <v>251</v>
          </cell>
          <cell r="C16">
            <v>56</v>
          </cell>
          <cell r="D16" t="str">
            <v>Pharmacy</v>
          </cell>
          <cell r="E16" t="str">
            <v>Drugs Charged To Patients</v>
          </cell>
          <cell r="G16">
            <v>0</v>
          </cell>
          <cell r="H16">
            <v>0</v>
          </cell>
          <cell r="I16">
            <v>0</v>
          </cell>
          <cell r="K16">
            <v>0</v>
          </cell>
          <cell r="L16">
            <v>0</v>
          </cell>
          <cell r="M16">
            <v>0</v>
          </cell>
          <cell r="O16">
            <v>0</v>
          </cell>
          <cell r="P16">
            <v>0</v>
          </cell>
          <cell r="Q16">
            <v>0</v>
          </cell>
          <cell r="S16">
            <v>0</v>
          </cell>
          <cell r="T16">
            <v>0</v>
          </cell>
          <cell r="U16">
            <v>0</v>
          </cell>
          <cell r="W16">
            <v>0</v>
          </cell>
          <cell r="X16">
            <v>0</v>
          </cell>
          <cell r="Y16">
            <v>0</v>
          </cell>
          <cell r="AA16">
            <v>0</v>
          </cell>
          <cell r="AB16">
            <v>0</v>
          </cell>
        </row>
        <row r="17">
          <cell r="B17">
            <v>252</v>
          </cell>
          <cell r="C17">
            <v>56</v>
          </cell>
          <cell r="D17" t="str">
            <v>Pharmacy</v>
          </cell>
          <cell r="E17" t="str">
            <v>Drugs Charged To Patients</v>
          </cell>
          <cell r="G17">
            <v>0</v>
          </cell>
          <cell r="H17">
            <v>0</v>
          </cell>
          <cell r="I17">
            <v>0</v>
          </cell>
          <cell r="K17">
            <v>0</v>
          </cell>
          <cell r="L17">
            <v>0</v>
          </cell>
          <cell r="M17">
            <v>0</v>
          </cell>
          <cell r="O17">
            <v>0</v>
          </cell>
          <cell r="P17">
            <v>0</v>
          </cell>
          <cell r="Q17">
            <v>0</v>
          </cell>
          <cell r="S17">
            <v>0</v>
          </cell>
          <cell r="T17">
            <v>0</v>
          </cell>
          <cell r="U17">
            <v>0</v>
          </cell>
          <cell r="W17">
            <v>0</v>
          </cell>
          <cell r="X17">
            <v>0</v>
          </cell>
          <cell r="Y17">
            <v>0</v>
          </cell>
          <cell r="AA17">
            <v>0</v>
          </cell>
          <cell r="AB17">
            <v>0</v>
          </cell>
        </row>
        <row r="18">
          <cell r="B18">
            <v>254</v>
          </cell>
          <cell r="C18">
            <v>56</v>
          </cell>
          <cell r="D18" t="str">
            <v>Drugs Incident to Other Diag Svc</v>
          </cell>
          <cell r="E18" t="str">
            <v>Drugs Charged To Patients</v>
          </cell>
          <cell r="G18">
            <v>0</v>
          </cell>
          <cell r="H18">
            <v>0</v>
          </cell>
          <cell r="I18">
            <v>0</v>
          </cell>
          <cell r="K18">
            <v>0</v>
          </cell>
          <cell r="L18">
            <v>0</v>
          </cell>
          <cell r="M18">
            <v>0</v>
          </cell>
          <cell r="O18">
            <v>0</v>
          </cell>
          <cell r="P18">
            <v>0</v>
          </cell>
          <cell r="Q18">
            <v>0</v>
          </cell>
          <cell r="S18">
            <v>0</v>
          </cell>
          <cell r="T18">
            <v>0</v>
          </cell>
          <cell r="U18">
            <v>0</v>
          </cell>
          <cell r="W18">
            <v>0</v>
          </cell>
          <cell r="X18">
            <v>0</v>
          </cell>
          <cell r="Y18">
            <v>0</v>
          </cell>
          <cell r="AA18">
            <v>0</v>
          </cell>
          <cell r="AB18">
            <v>0</v>
          </cell>
        </row>
        <row r="19">
          <cell r="B19">
            <v>255</v>
          </cell>
          <cell r="C19">
            <v>56</v>
          </cell>
          <cell r="D19" t="str">
            <v>Drugs/Non-Generic</v>
          </cell>
          <cell r="E19" t="str">
            <v>Drugs Charged To Patients</v>
          </cell>
          <cell r="G19">
            <v>0</v>
          </cell>
          <cell r="H19">
            <v>0</v>
          </cell>
          <cell r="I19">
            <v>0</v>
          </cell>
          <cell r="K19">
            <v>0</v>
          </cell>
          <cell r="L19">
            <v>0</v>
          </cell>
          <cell r="M19">
            <v>0</v>
          </cell>
          <cell r="O19">
            <v>0</v>
          </cell>
          <cell r="P19">
            <v>0</v>
          </cell>
          <cell r="Q19">
            <v>0</v>
          </cell>
          <cell r="S19">
            <v>0</v>
          </cell>
          <cell r="T19">
            <v>0</v>
          </cell>
          <cell r="U19">
            <v>0</v>
          </cell>
          <cell r="W19">
            <v>0</v>
          </cell>
          <cell r="X19">
            <v>0</v>
          </cell>
          <cell r="Y19">
            <v>0</v>
          </cell>
          <cell r="AA19">
            <v>0</v>
          </cell>
          <cell r="AB19">
            <v>0</v>
          </cell>
        </row>
        <row r="20">
          <cell r="B20">
            <v>257</v>
          </cell>
          <cell r="C20">
            <v>56</v>
          </cell>
          <cell r="D20" t="str">
            <v>Pharmacy</v>
          </cell>
          <cell r="E20" t="str">
            <v>Drugs Charged To Patients</v>
          </cell>
          <cell r="G20">
            <v>0</v>
          </cell>
          <cell r="H20">
            <v>0</v>
          </cell>
          <cell r="I20">
            <v>0</v>
          </cell>
          <cell r="K20">
            <v>0</v>
          </cell>
          <cell r="L20">
            <v>0</v>
          </cell>
          <cell r="M20">
            <v>0</v>
          </cell>
          <cell r="O20">
            <v>0</v>
          </cell>
          <cell r="P20">
            <v>0</v>
          </cell>
          <cell r="Q20">
            <v>0</v>
          </cell>
          <cell r="S20">
            <v>0</v>
          </cell>
          <cell r="T20">
            <v>0</v>
          </cell>
          <cell r="U20">
            <v>0</v>
          </cell>
          <cell r="W20">
            <v>0</v>
          </cell>
          <cell r="X20">
            <v>0</v>
          </cell>
          <cell r="Y20">
            <v>0</v>
          </cell>
          <cell r="AA20">
            <v>0</v>
          </cell>
          <cell r="AB20">
            <v>0</v>
          </cell>
        </row>
        <row r="21">
          <cell r="B21">
            <v>258</v>
          </cell>
          <cell r="C21">
            <v>56</v>
          </cell>
          <cell r="D21" t="str">
            <v>IV Solutions</v>
          </cell>
          <cell r="E21" t="str">
            <v>Drugs Charged To Patients</v>
          </cell>
          <cell r="G21">
            <v>0</v>
          </cell>
          <cell r="H21">
            <v>0</v>
          </cell>
          <cell r="I21">
            <v>0</v>
          </cell>
          <cell r="K21">
            <v>290663.07</v>
          </cell>
          <cell r="L21">
            <v>4.0289096734132203E-2</v>
          </cell>
          <cell r="M21">
            <v>290663.06586878479</v>
          </cell>
          <cell r="O21">
            <v>0</v>
          </cell>
          <cell r="P21">
            <v>0</v>
          </cell>
          <cell r="Q21">
            <v>0</v>
          </cell>
          <cell r="S21">
            <v>0</v>
          </cell>
          <cell r="T21">
            <v>0</v>
          </cell>
          <cell r="U21">
            <v>0</v>
          </cell>
          <cell r="W21">
            <v>45386.979999999996</v>
          </cell>
          <cell r="X21">
            <v>1.8317591203771549E-2</v>
          </cell>
          <cell r="Y21">
            <v>45386.979354911557</v>
          </cell>
          <cell r="AA21">
            <v>290663.07</v>
          </cell>
          <cell r="AB21">
            <v>336050.04522369633</v>
          </cell>
        </row>
        <row r="22">
          <cell r="B22">
            <v>259</v>
          </cell>
          <cell r="C22">
            <v>56</v>
          </cell>
          <cell r="D22" t="str">
            <v>Drugs/IV</v>
          </cell>
          <cell r="E22" t="str">
            <v>Drugs Charged To Patients</v>
          </cell>
          <cell r="G22">
            <v>0</v>
          </cell>
          <cell r="H22">
            <v>0</v>
          </cell>
          <cell r="I22">
            <v>0</v>
          </cell>
          <cell r="K22">
            <v>0</v>
          </cell>
          <cell r="L22">
            <v>0</v>
          </cell>
          <cell r="M22">
            <v>0</v>
          </cell>
          <cell r="O22">
            <v>0</v>
          </cell>
          <cell r="P22">
            <v>0</v>
          </cell>
          <cell r="Q22">
            <v>0</v>
          </cell>
          <cell r="S22">
            <v>0</v>
          </cell>
          <cell r="T22">
            <v>0</v>
          </cell>
          <cell r="U22">
            <v>0</v>
          </cell>
          <cell r="W22">
            <v>0</v>
          </cell>
          <cell r="X22">
            <v>0</v>
          </cell>
          <cell r="Y22">
            <v>0</v>
          </cell>
          <cell r="AA22">
            <v>0</v>
          </cell>
          <cell r="AB22">
            <v>0</v>
          </cell>
        </row>
        <row r="23">
          <cell r="B23">
            <v>260</v>
          </cell>
          <cell r="C23">
            <v>56</v>
          </cell>
          <cell r="D23" t="str">
            <v>Pharmacy</v>
          </cell>
          <cell r="E23" t="str">
            <v>Drugs Charged To Patients</v>
          </cell>
          <cell r="G23">
            <v>0</v>
          </cell>
          <cell r="H23">
            <v>0</v>
          </cell>
          <cell r="I23">
            <v>0</v>
          </cell>
          <cell r="K23">
            <v>158785.78</v>
          </cell>
          <cell r="L23">
            <v>2.2009454625331777E-2</v>
          </cell>
          <cell r="M23">
            <v>158785.77774316623</v>
          </cell>
          <cell r="O23">
            <v>0</v>
          </cell>
          <cell r="P23">
            <v>0</v>
          </cell>
          <cell r="Q23">
            <v>0</v>
          </cell>
          <cell r="S23">
            <v>0</v>
          </cell>
          <cell r="T23">
            <v>0</v>
          </cell>
          <cell r="U23">
            <v>0</v>
          </cell>
          <cell r="W23">
            <v>0</v>
          </cell>
          <cell r="X23">
            <v>0</v>
          </cell>
          <cell r="Y23">
            <v>0</v>
          </cell>
          <cell r="AA23">
            <v>158785.78</v>
          </cell>
          <cell r="AB23">
            <v>158785.77774316623</v>
          </cell>
        </row>
        <row r="24">
          <cell r="B24">
            <v>269</v>
          </cell>
          <cell r="C24">
            <v>56</v>
          </cell>
          <cell r="D24" t="str">
            <v>Other IV Therapy</v>
          </cell>
          <cell r="E24" t="str">
            <v>Drugs Charged To Patients</v>
          </cell>
          <cell r="G24">
            <v>0</v>
          </cell>
          <cell r="H24">
            <v>0</v>
          </cell>
          <cell r="I24">
            <v>0</v>
          </cell>
          <cell r="K24">
            <v>0</v>
          </cell>
          <cell r="L24">
            <v>0</v>
          </cell>
          <cell r="M24">
            <v>0</v>
          </cell>
          <cell r="O24">
            <v>0</v>
          </cell>
          <cell r="P24">
            <v>0</v>
          </cell>
          <cell r="Q24">
            <v>0</v>
          </cell>
          <cell r="S24">
            <v>0</v>
          </cell>
          <cell r="T24">
            <v>0</v>
          </cell>
          <cell r="U24">
            <v>0</v>
          </cell>
          <cell r="W24">
            <v>0</v>
          </cell>
          <cell r="X24">
            <v>0</v>
          </cell>
          <cell r="Y24">
            <v>0</v>
          </cell>
          <cell r="AA24">
            <v>0</v>
          </cell>
          <cell r="AB24">
            <v>0</v>
          </cell>
        </row>
        <row r="25">
          <cell r="B25">
            <v>270</v>
          </cell>
          <cell r="C25">
            <v>55</v>
          </cell>
          <cell r="D25" t="str">
            <v>Central Supply</v>
          </cell>
          <cell r="E25" t="str">
            <v>Medical Supplies Charged to Patient</v>
          </cell>
          <cell r="G25">
            <v>0</v>
          </cell>
          <cell r="H25">
            <v>0</v>
          </cell>
          <cell r="I25">
            <v>0</v>
          </cell>
          <cell r="K25">
            <v>641936.04</v>
          </cell>
          <cell r="L25">
            <v>8.8979391887265752E-2</v>
          </cell>
          <cell r="M25">
            <v>641936.03087611659</v>
          </cell>
          <cell r="O25">
            <v>0</v>
          </cell>
          <cell r="P25">
            <v>0</v>
          </cell>
          <cell r="Q25">
            <v>0</v>
          </cell>
          <cell r="S25">
            <v>-969.84</v>
          </cell>
          <cell r="T25">
            <v>-5.8588131506722796E-4</v>
          </cell>
          <cell r="U25">
            <v>-969.83998621559385</v>
          </cell>
          <cell r="W25">
            <v>494917.45</v>
          </cell>
          <cell r="X25">
            <v>0.19974220643702326</v>
          </cell>
          <cell r="Y25">
            <v>494917.44296570239</v>
          </cell>
          <cell r="AA25">
            <v>641936.04</v>
          </cell>
          <cell r="AB25">
            <v>1135883.6338556034</v>
          </cell>
        </row>
        <row r="26">
          <cell r="B26">
            <v>271</v>
          </cell>
          <cell r="C26">
            <v>55</v>
          </cell>
          <cell r="D26" t="str">
            <v>Non Strerile Supplies</v>
          </cell>
          <cell r="E26" t="str">
            <v>Medical Supplies Charged to Patient</v>
          </cell>
          <cell r="G26">
            <v>0</v>
          </cell>
          <cell r="H26">
            <v>0</v>
          </cell>
          <cell r="I26">
            <v>0</v>
          </cell>
          <cell r="K26">
            <v>0</v>
          </cell>
          <cell r="L26">
            <v>0</v>
          </cell>
          <cell r="M26">
            <v>0</v>
          </cell>
          <cell r="O26">
            <v>0</v>
          </cell>
          <cell r="P26">
            <v>0</v>
          </cell>
          <cell r="Q26">
            <v>0</v>
          </cell>
          <cell r="S26">
            <v>0</v>
          </cell>
          <cell r="T26">
            <v>0</v>
          </cell>
          <cell r="U26">
            <v>0</v>
          </cell>
          <cell r="W26">
            <v>0</v>
          </cell>
          <cell r="X26">
            <v>0</v>
          </cell>
          <cell r="Y26">
            <v>0</v>
          </cell>
          <cell r="AA26">
            <v>0</v>
          </cell>
          <cell r="AB26">
            <v>0</v>
          </cell>
        </row>
        <row r="27">
          <cell r="B27">
            <v>272</v>
          </cell>
          <cell r="C27">
            <v>55</v>
          </cell>
          <cell r="D27" t="str">
            <v>Sterile Supply</v>
          </cell>
          <cell r="E27" t="str">
            <v>Medical Supplies Charged to Patient</v>
          </cell>
          <cell r="G27">
            <v>0</v>
          </cell>
          <cell r="H27">
            <v>0</v>
          </cell>
          <cell r="I27">
            <v>0</v>
          </cell>
          <cell r="K27">
            <v>0</v>
          </cell>
          <cell r="L27">
            <v>0</v>
          </cell>
          <cell r="M27">
            <v>0</v>
          </cell>
          <cell r="O27">
            <v>0</v>
          </cell>
          <cell r="P27">
            <v>0</v>
          </cell>
          <cell r="Q27">
            <v>0</v>
          </cell>
          <cell r="S27">
            <v>0</v>
          </cell>
          <cell r="T27">
            <v>0</v>
          </cell>
          <cell r="U27">
            <v>0</v>
          </cell>
          <cell r="W27">
            <v>0</v>
          </cell>
          <cell r="X27">
            <v>0</v>
          </cell>
          <cell r="Y27">
            <v>0</v>
          </cell>
          <cell r="AA27">
            <v>0</v>
          </cell>
          <cell r="AB27">
            <v>0</v>
          </cell>
        </row>
        <row r="28">
          <cell r="B28">
            <v>273</v>
          </cell>
          <cell r="C28">
            <v>55</v>
          </cell>
          <cell r="D28" t="str">
            <v>Take Home Supplies</v>
          </cell>
          <cell r="E28" t="str">
            <v>Medical Supplies Charged to Patient</v>
          </cell>
          <cell r="G28">
            <v>0</v>
          </cell>
          <cell r="H28">
            <v>0</v>
          </cell>
          <cell r="I28">
            <v>0</v>
          </cell>
          <cell r="K28">
            <v>0</v>
          </cell>
          <cell r="L28">
            <v>0</v>
          </cell>
          <cell r="M28">
            <v>0</v>
          </cell>
          <cell r="O28">
            <v>0</v>
          </cell>
          <cell r="P28">
            <v>0</v>
          </cell>
          <cell r="Q28">
            <v>0</v>
          </cell>
          <cell r="S28">
            <v>0</v>
          </cell>
          <cell r="T28">
            <v>0</v>
          </cell>
          <cell r="U28">
            <v>0</v>
          </cell>
          <cell r="W28">
            <v>0</v>
          </cell>
          <cell r="X28">
            <v>0</v>
          </cell>
          <cell r="Y28">
            <v>0</v>
          </cell>
          <cell r="AA28">
            <v>0</v>
          </cell>
          <cell r="AB28">
            <v>0</v>
          </cell>
        </row>
        <row r="29">
          <cell r="B29">
            <v>274</v>
          </cell>
          <cell r="C29">
            <v>55</v>
          </cell>
          <cell r="D29" t="str">
            <v>Prosthetic Devices</v>
          </cell>
          <cell r="E29" t="str">
            <v>Medical Supplies Charged to Patient</v>
          </cell>
          <cell r="G29">
            <v>0</v>
          </cell>
          <cell r="H29">
            <v>0</v>
          </cell>
          <cell r="I29">
            <v>0</v>
          </cell>
          <cell r="K29">
            <v>0</v>
          </cell>
          <cell r="L29">
            <v>0</v>
          </cell>
          <cell r="M29">
            <v>0</v>
          </cell>
          <cell r="O29">
            <v>0</v>
          </cell>
          <cell r="P29">
            <v>0</v>
          </cell>
          <cell r="Q29">
            <v>0</v>
          </cell>
          <cell r="S29">
            <v>0</v>
          </cell>
          <cell r="T29">
            <v>0</v>
          </cell>
          <cell r="U29">
            <v>0</v>
          </cell>
          <cell r="W29">
            <v>0</v>
          </cell>
          <cell r="X29">
            <v>0</v>
          </cell>
          <cell r="Y29">
            <v>0</v>
          </cell>
          <cell r="AA29">
            <v>0</v>
          </cell>
          <cell r="AB29">
            <v>0</v>
          </cell>
        </row>
        <row r="30">
          <cell r="B30">
            <v>275</v>
          </cell>
          <cell r="C30">
            <v>55</v>
          </cell>
          <cell r="D30" t="str">
            <v>Pacemaker</v>
          </cell>
          <cell r="E30" t="str">
            <v>Medical Supplies Charged to Patient</v>
          </cell>
          <cell r="G30">
            <v>0</v>
          </cell>
          <cell r="H30">
            <v>0</v>
          </cell>
          <cell r="I30">
            <v>0</v>
          </cell>
          <cell r="K30">
            <v>0</v>
          </cell>
          <cell r="L30">
            <v>0</v>
          </cell>
          <cell r="M30">
            <v>0</v>
          </cell>
          <cell r="O30">
            <v>0</v>
          </cell>
          <cell r="P30">
            <v>0</v>
          </cell>
          <cell r="Q30">
            <v>0</v>
          </cell>
          <cell r="S30">
            <v>0</v>
          </cell>
          <cell r="T30">
            <v>0</v>
          </cell>
          <cell r="U30">
            <v>0</v>
          </cell>
          <cell r="W30">
            <v>0</v>
          </cell>
          <cell r="X30">
            <v>0</v>
          </cell>
          <cell r="Y30">
            <v>0</v>
          </cell>
          <cell r="AA30">
            <v>0</v>
          </cell>
          <cell r="AB30">
            <v>0</v>
          </cell>
        </row>
        <row r="31">
          <cell r="B31">
            <v>276</v>
          </cell>
          <cell r="C31">
            <v>55</v>
          </cell>
          <cell r="D31" t="str">
            <v>Lens Implant</v>
          </cell>
          <cell r="E31" t="str">
            <v>Medical Supplies Charged to Patient</v>
          </cell>
          <cell r="G31">
            <v>0</v>
          </cell>
          <cell r="H31">
            <v>0</v>
          </cell>
          <cell r="I31">
            <v>0</v>
          </cell>
          <cell r="K31">
            <v>5663.63</v>
          </cell>
          <cell r="L31">
            <v>7.850413777585613E-4</v>
          </cell>
          <cell r="M31">
            <v>5663.6299195024167</v>
          </cell>
          <cell r="O31">
            <v>0</v>
          </cell>
          <cell r="P31">
            <v>0</v>
          </cell>
          <cell r="Q31">
            <v>0</v>
          </cell>
          <cell r="S31">
            <v>0</v>
          </cell>
          <cell r="T31">
            <v>0</v>
          </cell>
          <cell r="U31">
            <v>0</v>
          </cell>
          <cell r="W31">
            <v>89398.200000000012</v>
          </cell>
          <cell r="X31">
            <v>3.6079943674441659E-2</v>
          </cell>
          <cell r="Y31">
            <v>89398.19872937692</v>
          </cell>
          <cell r="AA31">
            <v>5663.63</v>
          </cell>
          <cell r="AB31">
            <v>95061.828648879338</v>
          </cell>
        </row>
        <row r="32">
          <cell r="B32">
            <v>277</v>
          </cell>
          <cell r="C32">
            <v>55</v>
          </cell>
          <cell r="D32" t="str">
            <v xml:space="preserve">Oxygen-Take Home </v>
          </cell>
          <cell r="E32" t="str">
            <v>Medical Supplies Charged to Patient</v>
          </cell>
          <cell r="G32">
            <v>0</v>
          </cell>
          <cell r="H32">
            <v>0</v>
          </cell>
          <cell r="I32">
            <v>0</v>
          </cell>
          <cell r="K32">
            <v>0</v>
          </cell>
          <cell r="L32">
            <v>0</v>
          </cell>
          <cell r="M32">
            <v>0</v>
          </cell>
          <cell r="O32">
            <v>0</v>
          </cell>
          <cell r="P32">
            <v>0</v>
          </cell>
          <cell r="Q32">
            <v>0</v>
          </cell>
          <cell r="S32">
            <v>0</v>
          </cell>
          <cell r="T32">
            <v>0</v>
          </cell>
          <cell r="U32">
            <v>0</v>
          </cell>
          <cell r="W32">
            <v>0</v>
          </cell>
          <cell r="X32">
            <v>0</v>
          </cell>
          <cell r="Y32">
            <v>0</v>
          </cell>
          <cell r="AA32">
            <v>0</v>
          </cell>
          <cell r="AB32">
            <v>0</v>
          </cell>
        </row>
        <row r="33">
          <cell r="B33">
            <v>278</v>
          </cell>
          <cell r="C33">
            <v>55</v>
          </cell>
          <cell r="D33" t="str">
            <v>Supply/Implants</v>
          </cell>
          <cell r="E33" t="str">
            <v>Medical Supplies Charged to Patient</v>
          </cell>
          <cell r="G33">
            <v>0</v>
          </cell>
          <cell r="H33">
            <v>0</v>
          </cell>
          <cell r="I33">
            <v>0</v>
          </cell>
          <cell r="K33">
            <v>0</v>
          </cell>
          <cell r="L33">
            <v>0</v>
          </cell>
          <cell r="M33">
            <v>0</v>
          </cell>
          <cell r="O33">
            <v>0</v>
          </cell>
          <cell r="P33">
            <v>0</v>
          </cell>
          <cell r="Q33">
            <v>0</v>
          </cell>
          <cell r="S33">
            <v>0</v>
          </cell>
          <cell r="T33">
            <v>0</v>
          </cell>
          <cell r="U33">
            <v>0</v>
          </cell>
          <cell r="W33">
            <v>0</v>
          </cell>
          <cell r="X33">
            <v>0</v>
          </cell>
          <cell r="Y33">
            <v>0</v>
          </cell>
          <cell r="AA33">
            <v>0</v>
          </cell>
          <cell r="AB33">
            <v>0</v>
          </cell>
        </row>
        <row r="34">
          <cell r="B34">
            <v>279</v>
          </cell>
          <cell r="C34">
            <v>55</v>
          </cell>
          <cell r="D34" t="str">
            <v>Other Supplies/Devices</v>
          </cell>
          <cell r="E34" t="str">
            <v>Medical Supplies Charged to Patient</v>
          </cell>
          <cell r="G34">
            <v>0</v>
          </cell>
          <cell r="H34">
            <v>0</v>
          </cell>
          <cell r="I34">
            <v>0</v>
          </cell>
          <cell r="K34">
            <v>0</v>
          </cell>
          <cell r="L34">
            <v>0</v>
          </cell>
          <cell r="M34">
            <v>0</v>
          </cell>
          <cell r="O34">
            <v>0</v>
          </cell>
          <cell r="P34">
            <v>0</v>
          </cell>
          <cell r="Q34">
            <v>0</v>
          </cell>
          <cell r="S34">
            <v>0</v>
          </cell>
          <cell r="T34">
            <v>0</v>
          </cell>
          <cell r="U34">
            <v>0</v>
          </cell>
          <cell r="W34">
            <v>0</v>
          </cell>
          <cell r="X34">
            <v>0</v>
          </cell>
          <cell r="Y34">
            <v>0</v>
          </cell>
          <cell r="AA34">
            <v>0</v>
          </cell>
          <cell r="AB34">
            <v>0</v>
          </cell>
        </row>
        <row r="35">
          <cell r="B35">
            <v>280</v>
          </cell>
          <cell r="C35">
            <v>41</v>
          </cell>
          <cell r="D35" t="str">
            <v>Oncology Gen Class</v>
          </cell>
          <cell r="E35" t="str">
            <v>Radiology-Diagnostic</v>
          </cell>
          <cell r="G35">
            <v>0</v>
          </cell>
          <cell r="H35">
            <v>0</v>
          </cell>
          <cell r="I35">
            <v>0</v>
          </cell>
          <cell r="K35">
            <v>202.49</v>
          </cell>
          <cell r="L35">
            <v>2.8067339953763061E-5</v>
          </cell>
          <cell r="M35">
            <v>202.48999712199497</v>
          </cell>
          <cell r="O35">
            <v>0</v>
          </cell>
          <cell r="P35">
            <v>0</v>
          </cell>
          <cell r="Q35">
            <v>0</v>
          </cell>
          <cell r="S35">
            <v>0</v>
          </cell>
          <cell r="T35">
            <v>0</v>
          </cell>
          <cell r="U35">
            <v>0</v>
          </cell>
          <cell r="W35">
            <v>0</v>
          </cell>
          <cell r="X35">
            <v>0</v>
          </cell>
          <cell r="Y35">
            <v>0</v>
          </cell>
          <cell r="AA35">
            <v>202.49</v>
          </cell>
          <cell r="AB35">
            <v>202.48999712199497</v>
          </cell>
        </row>
        <row r="36">
          <cell r="B36">
            <v>291</v>
          </cell>
          <cell r="C36">
            <v>55</v>
          </cell>
          <cell r="D36" t="str">
            <v>Durable Medical Equip Other (Than Renal) Rental</v>
          </cell>
          <cell r="E36" t="str">
            <v>Medical Supplies Charged to Patient</v>
          </cell>
          <cell r="G36">
            <v>0</v>
          </cell>
          <cell r="H36">
            <v>0</v>
          </cell>
          <cell r="I36">
            <v>0</v>
          </cell>
          <cell r="K36">
            <v>0</v>
          </cell>
          <cell r="L36">
            <v>0</v>
          </cell>
          <cell r="M36">
            <v>0</v>
          </cell>
          <cell r="O36">
            <v>0</v>
          </cell>
          <cell r="P36">
            <v>0</v>
          </cell>
          <cell r="Q36">
            <v>0</v>
          </cell>
          <cell r="S36">
            <v>0</v>
          </cell>
          <cell r="T36">
            <v>0</v>
          </cell>
          <cell r="U36">
            <v>0</v>
          </cell>
          <cell r="W36">
            <v>0</v>
          </cell>
          <cell r="X36">
            <v>0</v>
          </cell>
          <cell r="Y36">
            <v>0</v>
          </cell>
          <cell r="AA36">
            <v>0</v>
          </cell>
          <cell r="AB36">
            <v>0</v>
          </cell>
        </row>
        <row r="37">
          <cell r="B37">
            <v>300</v>
          </cell>
          <cell r="C37">
            <v>44</v>
          </cell>
          <cell r="D37" t="str">
            <v>Laboratory</v>
          </cell>
          <cell r="E37" t="str">
            <v>Laboratory</v>
          </cell>
          <cell r="G37">
            <v>57823.34</v>
          </cell>
          <cell r="H37">
            <v>0.52710034437299547</v>
          </cell>
          <cell r="I37">
            <v>57823.339178152666</v>
          </cell>
          <cell r="K37">
            <v>1469511.89</v>
          </cell>
          <cell r="L37">
            <v>0.20369050216172091</v>
          </cell>
          <cell r="M37">
            <v>1469511.8691137212</v>
          </cell>
          <cell r="O37">
            <v>0</v>
          </cell>
          <cell r="P37">
            <v>0</v>
          </cell>
          <cell r="Q37">
            <v>0</v>
          </cell>
          <cell r="S37">
            <v>0</v>
          </cell>
          <cell r="T37">
            <v>0</v>
          </cell>
          <cell r="U37">
            <v>0</v>
          </cell>
          <cell r="W37">
            <v>0</v>
          </cell>
          <cell r="X37">
            <v>0</v>
          </cell>
          <cell r="Y37">
            <v>0</v>
          </cell>
          <cell r="AA37">
            <v>1527335.23</v>
          </cell>
          <cell r="AB37">
            <v>1527335.2082918738</v>
          </cell>
        </row>
        <row r="38">
          <cell r="B38">
            <v>301</v>
          </cell>
          <cell r="C38">
            <v>44</v>
          </cell>
          <cell r="D38" t="str">
            <v>Lab-Chemistry</v>
          </cell>
          <cell r="E38" t="str">
            <v>Laboratory</v>
          </cell>
          <cell r="G38">
            <v>0</v>
          </cell>
          <cell r="H38">
            <v>0</v>
          </cell>
          <cell r="I38">
            <v>0</v>
          </cell>
          <cell r="K38">
            <v>0</v>
          </cell>
          <cell r="L38">
            <v>0</v>
          </cell>
          <cell r="M38">
            <v>0</v>
          </cell>
          <cell r="O38">
            <v>0</v>
          </cell>
          <cell r="P38">
            <v>0</v>
          </cell>
          <cell r="Q38">
            <v>0</v>
          </cell>
          <cell r="S38">
            <v>0</v>
          </cell>
          <cell r="T38">
            <v>0</v>
          </cell>
          <cell r="U38">
            <v>0</v>
          </cell>
          <cell r="W38">
            <v>0</v>
          </cell>
          <cell r="X38">
            <v>0</v>
          </cell>
          <cell r="Y38">
            <v>0</v>
          </cell>
          <cell r="AA38">
            <v>0</v>
          </cell>
          <cell r="AB38">
            <v>0</v>
          </cell>
        </row>
        <row r="39">
          <cell r="B39">
            <v>302</v>
          </cell>
          <cell r="C39">
            <v>44</v>
          </cell>
          <cell r="D39" t="str">
            <v>Lab-Immunology</v>
          </cell>
          <cell r="E39" t="str">
            <v>Laboratory</v>
          </cell>
          <cell r="G39">
            <v>0</v>
          </cell>
          <cell r="H39">
            <v>0</v>
          </cell>
          <cell r="I39">
            <v>0</v>
          </cell>
          <cell r="K39">
            <v>0</v>
          </cell>
          <cell r="L39">
            <v>0</v>
          </cell>
          <cell r="M39">
            <v>0</v>
          </cell>
          <cell r="O39">
            <v>0</v>
          </cell>
          <cell r="P39">
            <v>0</v>
          </cell>
          <cell r="Q39">
            <v>0</v>
          </cell>
          <cell r="S39">
            <v>0</v>
          </cell>
          <cell r="T39">
            <v>0</v>
          </cell>
          <cell r="U39">
            <v>0</v>
          </cell>
          <cell r="W39">
            <v>0</v>
          </cell>
          <cell r="X39">
            <v>0</v>
          </cell>
          <cell r="Y39">
            <v>0</v>
          </cell>
          <cell r="AA39">
            <v>0</v>
          </cell>
          <cell r="AB39">
            <v>0</v>
          </cell>
        </row>
        <row r="40">
          <cell r="B40">
            <v>305</v>
          </cell>
          <cell r="C40">
            <v>44</v>
          </cell>
          <cell r="D40" t="str">
            <v>Lab-Hemotology</v>
          </cell>
          <cell r="E40" t="str">
            <v>Laboratory</v>
          </cell>
          <cell r="G40">
            <v>0</v>
          </cell>
          <cell r="H40">
            <v>0</v>
          </cell>
          <cell r="I40">
            <v>0</v>
          </cell>
          <cell r="K40">
            <v>0</v>
          </cell>
          <cell r="L40">
            <v>0</v>
          </cell>
          <cell r="M40">
            <v>0</v>
          </cell>
          <cell r="O40">
            <v>0</v>
          </cell>
          <cell r="P40">
            <v>0</v>
          </cell>
          <cell r="Q40">
            <v>0</v>
          </cell>
          <cell r="S40">
            <v>0</v>
          </cell>
          <cell r="T40">
            <v>0</v>
          </cell>
          <cell r="U40">
            <v>0</v>
          </cell>
          <cell r="W40">
            <v>0</v>
          </cell>
          <cell r="X40">
            <v>0</v>
          </cell>
          <cell r="Y40">
            <v>0</v>
          </cell>
          <cell r="AA40">
            <v>0</v>
          </cell>
          <cell r="AB40">
            <v>0</v>
          </cell>
        </row>
        <row r="41">
          <cell r="B41">
            <v>306</v>
          </cell>
          <cell r="C41">
            <v>44</v>
          </cell>
          <cell r="D41" t="str">
            <v>Lab-Bact-Micro</v>
          </cell>
          <cell r="E41" t="str">
            <v>Laboratory</v>
          </cell>
          <cell r="G41">
            <v>0</v>
          </cell>
          <cell r="H41">
            <v>0</v>
          </cell>
          <cell r="I41">
            <v>0</v>
          </cell>
          <cell r="K41">
            <v>0</v>
          </cell>
          <cell r="L41">
            <v>0</v>
          </cell>
          <cell r="M41">
            <v>0</v>
          </cell>
          <cell r="O41">
            <v>0</v>
          </cell>
          <cell r="P41">
            <v>0</v>
          </cell>
          <cell r="Q41">
            <v>0</v>
          </cell>
          <cell r="S41">
            <v>0</v>
          </cell>
          <cell r="T41">
            <v>0</v>
          </cell>
          <cell r="U41">
            <v>0</v>
          </cell>
          <cell r="W41">
            <v>0</v>
          </cell>
          <cell r="X41">
            <v>0</v>
          </cell>
          <cell r="Y41">
            <v>0</v>
          </cell>
          <cell r="AA41">
            <v>0</v>
          </cell>
          <cell r="AB41">
            <v>0</v>
          </cell>
        </row>
        <row r="42">
          <cell r="B42">
            <v>307</v>
          </cell>
          <cell r="C42">
            <v>44</v>
          </cell>
          <cell r="D42" t="str">
            <v>Lab-Urology</v>
          </cell>
          <cell r="E42" t="str">
            <v>Laboratory</v>
          </cell>
          <cell r="G42">
            <v>0</v>
          </cell>
          <cell r="H42">
            <v>0</v>
          </cell>
          <cell r="I42">
            <v>0</v>
          </cell>
          <cell r="K42">
            <v>0</v>
          </cell>
          <cell r="L42">
            <v>0</v>
          </cell>
          <cell r="M42">
            <v>0</v>
          </cell>
          <cell r="O42">
            <v>0</v>
          </cell>
          <cell r="P42">
            <v>0</v>
          </cell>
          <cell r="Q42">
            <v>0</v>
          </cell>
          <cell r="S42">
            <v>0</v>
          </cell>
          <cell r="T42">
            <v>0</v>
          </cell>
          <cell r="U42">
            <v>0</v>
          </cell>
          <cell r="W42">
            <v>0</v>
          </cell>
          <cell r="X42">
            <v>0</v>
          </cell>
          <cell r="Y42">
            <v>0</v>
          </cell>
          <cell r="AA42">
            <v>0</v>
          </cell>
          <cell r="AB42">
            <v>0</v>
          </cell>
        </row>
        <row r="43">
          <cell r="B43">
            <v>310</v>
          </cell>
          <cell r="C43">
            <v>44</v>
          </cell>
          <cell r="D43" t="str">
            <v>Pathology Lab</v>
          </cell>
          <cell r="E43" t="str">
            <v>Laboratory</v>
          </cell>
          <cell r="G43">
            <v>0</v>
          </cell>
          <cell r="H43">
            <v>0</v>
          </cell>
          <cell r="I43">
            <v>0</v>
          </cell>
          <cell r="K43">
            <v>0</v>
          </cell>
          <cell r="L43">
            <v>0</v>
          </cell>
          <cell r="M43">
            <v>0</v>
          </cell>
          <cell r="O43">
            <v>0</v>
          </cell>
          <cell r="P43">
            <v>0</v>
          </cell>
          <cell r="Q43">
            <v>0</v>
          </cell>
          <cell r="S43">
            <v>0</v>
          </cell>
          <cell r="T43">
            <v>0</v>
          </cell>
          <cell r="U43">
            <v>0</v>
          </cell>
          <cell r="W43">
            <v>0</v>
          </cell>
          <cell r="X43">
            <v>0</v>
          </cell>
          <cell r="Y43">
            <v>0</v>
          </cell>
          <cell r="AA43">
            <v>0</v>
          </cell>
          <cell r="AB43">
            <v>0</v>
          </cell>
        </row>
        <row r="44">
          <cell r="B44">
            <v>311</v>
          </cell>
          <cell r="C44">
            <v>44</v>
          </cell>
          <cell r="D44" t="str">
            <v>Cytology</v>
          </cell>
          <cell r="E44" t="str">
            <v>Laboratory</v>
          </cell>
          <cell r="G44">
            <v>0</v>
          </cell>
          <cell r="H44">
            <v>0</v>
          </cell>
          <cell r="I44">
            <v>0</v>
          </cell>
          <cell r="K44">
            <v>0</v>
          </cell>
          <cell r="L44">
            <v>0</v>
          </cell>
          <cell r="M44">
            <v>0</v>
          </cell>
          <cell r="O44">
            <v>0</v>
          </cell>
          <cell r="P44">
            <v>0</v>
          </cell>
          <cell r="Q44">
            <v>0</v>
          </cell>
          <cell r="S44">
            <v>0</v>
          </cell>
          <cell r="T44">
            <v>0</v>
          </cell>
          <cell r="U44">
            <v>0</v>
          </cell>
          <cell r="W44">
            <v>0</v>
          </cell>
          <cell r="X44">
            <v>0</v>
          </cell>
          <cell r="Y44">
            <v>0</v>
          </cell>
          <cell r="AA44">
            <v>0</v>
          </cell>
          <cell r="AB44">
            <v>0</v>
          </cell>
        </row>
        <row r="45">
          <cell r="B45">
            <v>312</v>
          </cell>
          <cell r="C45">
            <v>44</v>
          </cell>
          <cell r="D45" t="str">
            <v>Histology</v>
          </cell>
          <cell r="E45" t="str">
            <v>Laboratory</v>
          </cell>
          <cell r="G45">
            <v>0</v>
          </cell>
          <cell r="H45">
            <v>0</v>
          </cell>
          <cell r="I45">
            <v>0</v>
          </cell>
          <cell r="K45">
            <v>0</v>
          </cell>
          <cell r="L45">
            <v>0</v>
          </cell>
          <cell r="M45">
            <v>0</v>
          </cell>
          <cell r="O45">
            <v>0</v>
          </cell>
          <cell r="P45">
            <v>0</v>
          </cell>
          <cell r="Q45">
            <v>0</v>
          </cell>
          <cell r="S45">
            <v>0</v>
          </cell>
          <cell r="T45">
            <v>0</v>
          </cell>
          <cell r="U45">
            <v>0</v>
          </cell>
          <cell r="W45">
            <v>0</v>
          </cell>
          <cell r="X45">
            <v>0</v>
          </cell>
          <cell r="Y45">
            <v>0</v>
          </cell>
          <cell r="AA45">
            <v>0</v>
          </cell>
          <cell r="AB45">
            <v>0</v>
          </cell>
        </row>
        <row r="46">
          <cell r="B46">
            <v>314</v>
          </cell>
          <cell r="C46">
            <v>44</v>
          </cell>
          <cell r="D46" t="str">
            <v>Pathology-Biopsy</v>
          </cell>
          <cell r="E46" t="str">
            <v>Laboratory</v>
          </cell>
          <cell r="G46">
            <v>0</v>
          </cell>
          <cell r="H46">
            <v>0</v>
          </cell>
          <cell r="I46">
            <v>0</v>
          </cell>
          <cell r="K46">
            <v>0</v>
          </cell>
          <cell r="L46">
            <v>0</v>
          </cell>
          <cell r="M46">
            <v>0</v>
          </cell>
          <cell r="O46">
            <v>0</v>
          </cell>
          <cell r="P46">
            <v>0</v>
          </cell>
          <cell r="Q46">
            <v>0</v>
          </cell>
          <cell r="S46">
            <v>0</v>
          </cell>
          <cell r="T46">
            <v>0</v>
          </cell>
          <cell r="U46">
            <v>0</v>
          </cell>
          <cell r="W46">
            <v>0</v>
          </cell>
          <cell r="X46">
            <v>0</v>
          </cell>
          <cell r="Y46">
            <v>0</v>
          </cell>
          <cell r="AA46">
            <v>0</v>
          </cell>
          <cell r="AB46">
            <v>0</v>
          </cell>
        </row>
        <row r="47">
          <cell r="B47">
            <v>320</v>
          </cell>
          <cell r="C47">
            <v>41</v>
          </cell>
          <cell r="D47" t="str">
            <v>Diagnostic X-Ray</v>
          </cell>
          <cell r="E47" t="str">
            <v>Radiology-Diagnostic</v>
          </cell>
          <cell r="G47">
            <v>9078.34</v>
          </cell>
          <cell r="H47">
            <v>8.2755443395956377E-2</v>
          </cell>
          <cell r="I47">
            <v>9078.3398709688954</v>
          </cell>
          <cell r="K47">
            <v>3796.63</v>
          </cell>
          <cell r="L47">
            <v>5.2625465400096523E-4</v>
          </cell>
          <cell r="M47">
            <v>3796.6299460382229</v>
          </cell>
          <cell r="O47">
            <v>0</v>
          </cell>
          <cell r="P47">
            <v>0</v>
          </cell>
          <cell r="Q47">
            <v>0</v>
          </cell>
          <cell r="S47">
            <v>690907.8</v>
          </cell>
          <cell r="T47">
            <v>0.41737809376206936</v>
          </cell>
          <cell r="U47">
            <v>690907.79018007743</v>
          </cell>
          <cell r="W47">
            <v>0</v>
          </cell>
          <cell r="X47">
            <v>0</v>
          </cell>
          <cell r="Y47">
            <v>0</v>
          </cell>
          <cell r="AA47">
            <v>12874.970000000001</v>
          </cell>
          <cell r="AB47">
            <v>703782.7599970845</v>
          </cell>
        </row>
        <row r="48">
          <cell r="B48">
            <v>321</v>
          </cell>
          <cell r="C48">
            <v>41</v>
          </cell>
          <cell r="D48" t="str">
            <v>DX X-Ray-Angio</v>
          </cell>
          <cell r="E48" t="str">
            <v>Radiology-Diagnostic</v>
          </cell>
          <cell r="G48">
            <v>0</v>
          </cell>
          <cell r="H48">
            <v>0</v>
          </cell>
          <cell r="I48">
            <v>0</v>
          </cell>
          <cell r="K48">
            <v>0</v>
          </cell>
          <cell r="L48">
            <v>0</v>
          </cell>
          <cell r="M48">
            <v>0</v>
          </cell>
          <cell r="O48">
            <v>0</v>
          </cell>
          <cell r="P48">
            <v>0</v>
          </cell>
          <cell r="Q48">
            <v>0</v>
          </cell>
          <cell r="S48">
            <v>0</v>
          </cell>
          <cell r="T48">
            <v>0</v>
          </cell>
          <cell r="U48">
            <v>0</v>
          </cell>
          <cell r="W48">
            <v>0</v>
          </cell>
          <cell r="X48">
            <v>0</v>
          </cell>
          <cell r="Y48">
            <v>0</v>
          </cell>
          <cell r="AA48">
            <v>0</v>
          </cell>
          <cell r="AB48">
            <v>0</v>
          </cell>
        </row>
        <row r="49">
          <cell r="B49">
            <v>322</v>
          </cell>
          <cell r="C49">
            <v>41</v>
          </cell>
          <cell r="D49" t="str">
            <v>DX X-RAY/ARTH</v>
          </cell>
          <cell r="E49" t="str">
            <v>Radiology-Diagnostic</v>
          </cell>
          <cell r="G49">
            <v>0</v>
          </cell>
          <cell r="H49">
            <v>0</v>
          </cell>
          <cell r="I49">
            <v>0</v>
          </cell>
          <cell r="K49">
            <v>0</v>
          </cell>
          <cell r="L49">
            <v>0</v>
          </cell>
          <cell r="M49">
            <v>0</v>
          </cell>
          <cell r="O49">
            <v>0</v>
          </cell>
          <cell r="P49">
            <v>0</v>
          </cell>
          <cell r="Q49">
            <v>0</v>
          </cell>
          <cell r="S49">
            <v>0</v>
          </cell>
          <cell r="T49">
            <v>0</v>
          </cell>
          <cell r="U49">
            <v>0</v>
          </cell>
          <cell r="W49">
            <v>0</v>
          </cell>
          <cell r="X49">
            <v>0</v>
          </cell>
          <cell r="Y49">
            <v>0</v>
          </cell>
          <cell r="AA49">
            <v>0</v>
          </cell>
          <cell r="AB49">
            <v>0</v>
          </cell>
        </row>
        <row r="50">
          <cell r="B50">
            <v>323</v>
          </cell>
          <cell r="C50">
            <v>41</v>
          </cell>
          <cell r="D50" t="str">
            <v>DX X-RAY/ARTER</v>
          </cell>
          <cell r="E50" t="str">
            <v>Radiology-Diagnostic</v>
          </cell>
          <cell r="G50">
            <v>0</v>
          </cell>
          <cell r="H50">
            <v>0</v>
          </cell>
          <cell r="I50">
            <v>0</v>
          </cell>
          <cell r="K50">
            <v>0</v>
          </cell>
          <cell r="L50">
            <v>0</v>
          </cell>
          <cell r="M50">
            <v>0</v>
          </cell>
          <cell r="O50">
            <v>0</v>
          </cell>
          <cell r="P50">
            <v>0</v>
          </cell>
          <cell r="Q50">
            <v>0</v>
          </cell>
          <cell r="S50">
            <v>0</v>
          </cell>
          <cell r="T50">
            <v>0</v>
          </cell>
          <cell r="U50">
            <v>0</v>
          </cell>
          <cell r="W50">
            <v>0</v>
          </cell>
          <cell r="X50">
            <v>0</v>
          </cell>
          <cell r="Y50">
            <v>0</v>
          </cell>
          <cell r="AA50">
            <v>0</v>
          </cell>
          <cell r="AB50">
            <v>0</v>
          </cell>
        </row>
        <row r="51">
          <cell r="B51">
            <v>324</v>
          </cell>
          <cell r="C51">
            <v>41</v>
          </cell>
          <cell r="D51" t="str">
            <v>Chest X-Ray</v>
          </cell>
          <cell r="E51" t="str">
            <v>Radiology-Diagnostic</v>
          </cell>
          <cell r="G51">
            <v>0</v>
          </cell>
          <cell r="H51">
            <v>0</v>
          </cell>
          <cell r="I51">
            <v>0</v>
          </cell>
          <cell r="K51">
            <v>0</v>
          </cell>
          <cell r="L51">
            <v>0</v>
          </cell>
          <cell r="M51">
            <v>0</v>
          </cell>
          <cell r="O51">
            <v>0</v>
          </cell>
          <cell r="P51">
            <v>0</v>
          </cell>
          <cell r="Q51">
            <v>0</v>
          </cell>
          <cell r="S51">
            <v>0</v>
          </cell>
          <cell r="T51">
            <v>0</v>
          </cell>
          <cell r="U51">
            <v>0</v>
          </cell>
          <cell r="W51">
            <v>0</v>
          </cell>
          <cell r="X51">
            <v>0</v>
          </cell>
          <cell r="Y51">
            <v>0</v>
          </cell>
          <cell r="AA51">
            <v>0</v>
          </cell>
          <cell r="AB51">
            <v>0</v>
          </cell>
        </row>
        <row r="52">
          <cell r="B52">
            <v>329</v>
          </cell>
          <cell r="C52">
            <v>41</v>
          </cell>
          <cell r="D52" t="str">
            <v>DX X-RAY/OTHER</v>
          </cell>
          <cell r="E52" t="str">
            <v>Radiology-Diagnostic</v>
          </cell>
          <cell r="G52">
            <v>0</v>
          </cell>
          <cell r="H52">
            <v>0</v>
          </cell>
          <cell r="I52">
            <v>0</v>
          </cell>
          <cell r="K52">
            <v>0</v>
          </cell>
          <cell r="L52">
            <v>0</v>
          </cell>
          <cell r="M52">
            <v>0</v>
          </cell>
          <cell r="O52">
            <v>0</v>
          </cell>
          <cell r="P52">
            <v>0</v>
          </cell>
          <cell r="Q52">
            <v>0</v>
          </cell>
          <cell r="S52">
            <v>0</v>
          </cell>
          <cell r="T52">
            <v>0</v>
          </cell>
          <cell r="U52">
            <v>0</v>
          </cell>
          <cell r="W52">
            <v>0</v>
          </cell>
          <cell r="X52">
            <v>0</v>
          </cell>
          <cell r="Y52">
            <v>0</v>
          </cell>
          <cell r="AA52">
            <v>0</v>
          </cell>
          <cell r="AB52">
            <v>0</v>
          </cell>
        </row>
        <row r="53">
          <cell r="B53">
            <v>330</v>
          </cell>
          <cell r="C53">
            <v>41</v>
          </cell>
          <cell r="D53" t="str">
            <v>RX X-RAY</v>
          </cell>
          <cell r="E53" t="str">
            <v>Radiology-Diagnostic</v>
          </cell>
          <cell r="G53">
            <v>0</v>
          </cell>
          <cell r="H53">
            <v>0</v>
          </cell>
          <cell r="I53">
            <v>0</v>
          </cell>
          <cell r="K53">
            <v>63946.21</v>
          </cell>
          <cell r="L53">
            <v>8.8636476607473098E-3</v>
          </cell>
          <cell r="M53">
            <v>63946.209091127879</v>
          </cell>
          <cell r="O53">
            <v>1450915.16</v>
          </cell>
          <cell r="P53">
            <v>0.75936075984479035</v>
          </cell>
          <cell r="Q53">
            <v>1450915.1393780378</v>
          </cell>
          <cell r="S53">
            <v>304356.18</v>
          </cell>
          <cell r="T53">
            <v>0.18386187307930993</v>
          </cell>
          <cell r="U53">
            <v>304356.17567416356</v>
          </cell>
          <cell r="W53">
            <v>0</v>
          </cell>
          <cell r="X53">
            <v>0</v>
          </cell>
          <cell r="Y53">
            <v>0</v>
          </cell>
          <cell r="AA53">
            <v>63946.21</v>
          </cell>
          <cell r="AB53">
            <v>1819217.5241433291</v>
          </cell>
        </row>
        <row r="54">
          <cell r="B54">
            <v>331</v>
          </cell>
          <cell r="C54">
            <v>41</v>
          </cell>
          <cell r="D54" t="str">
            <v>CHEMOTHER/INJ</v>
          </cell>
          <cell r="E54" t="str">
            <v>Radiology-Diagnostic</v>
          </cell>
          <cell r="G54">
            <v>0</v>
          </cell>
          <cell r="H54">
            <v>0</v>
          </cell>
          <cell r="I54">
            <v>0</v>
          </cell>
          <cell r="K54">
            <v>0</v>
          </cell>
          <cell r="L54">
            <v>0</v>
          </cell>
          <cell r="M54">
            <v>0</v>
          </cell>
          <cell r="O54">
            <v>0</v>
          </cell>
          <cell r="P54">
            <v>0</v>
          </cell>
          <cell r="Q54">
            <v>0</v>
          </cell>
          <cell r="S54">
            <v>0</v>
          </cell>
          <cell r="T54">
            <v>0</v>
          </cell>
          <cell r="U54">
            <v>0</v>
          </cell>
          <cell r="W54">
            <v>0</v>
          </cell>
          <cell r="X54">
            <v>0</v>
          </cell>
          <cell r="Y54">
            <v>0</v>
          </cell>
          <cell r="AA54">
            <v>0</v>
          </cell>
          <cell r="AB54">
            <v>0</v>
          </cell>
        </row>
        <row r="55">
          <cell r="B55">
            <v>333</v>
          </cell>
          <cell r="C55">
            <v>41</v>
          </cell>
          <cell r="D55" t="str">
            <v>Radiation RX</v>
          </cell>
          <cell r="E55" t="str">
            <v>Radiology-Diagnostic</v>
          </cell>
          <cell r="G55">
            <v>0</v>
          </cell>
          <cell r="H55">
            <v>0</v>
          </cell>
          <cell r="I55">
            <v>0</v>
          </cell>
          <cell r="K55">
            <v>0</v>
          </cell>
          <cell r="L55">
            <v>0</v>
          </cell>
          <cell r="M55">
            <v>0</v>
          </cell>
          <cell r="O55">
            <v>0</v>
          </cell>
          <cell r="P55">
            <v>0</v>
          </cell>
          <cell r="Q55">
            <v>0</v>
          </cell>
          <cell r="S55">
            <v>0</v>
          </cell>
          <cell r="T55">
            <v>0</v>
          </cell>
          <cell r="U55">
            <v>0</v>
          </cell>
          <cell r="W55">
            <v>0</v>
          </cell>
          <cell r="X55">
            <v>0</v>
          </cell>
          <cell r="Y55">
            <v>0</v>
          </cell>
          <cell r="AA55">
            <v>0</v>
          </cell>
          <cell r="AB55">
            <v>0</v>
          </cell>
        </row>
        <row r="56">
          <cell r="B56">
            <v>340</v>
          </cell>
          <cell r="C56">
            <v>43</v>
          </cell>
          <cell r="D56" t="str">
            <v>Nuclear Medicine</v>
          </cell>
          <cell r="E56" t="str">
            <v>Radioisotope</v>
          </cell>
          <cell r="G56">
            <v>0</v>
          </cell>
          <cell r="H56">
            <v>0</v>
          </cell>
          <cell r="I56">
            <v>0</v>
          </cell>
          <cell r="K56">
            <v>50120.27</v>
          </cell>
          <cell r="L56">
            <v>6.9472203894730212E-3</v>
          </cell>
          <cell r="M56">
            <v>50120.269287636969</v>
          </cell>
          <cell r="O56">
            <v>0</v>
          </cell>
          <cell r="P56">
            <v>0</v>
          </cell>
          <cell r="Q56">
            <v>0</v>
          </cell>
          <cell r="S56">
            <v>286527.21999999997</v>
          </cell>
          <cell r="T56">
            <v>0.17309138049178929</v>
          </cell>
          <cell r="U56">
            <v>286527.21592756786</v>
          </cell>
          <cell r="W56">
            <v>0</v>
          </cell>
          <cell r="X56">
            <v>0</v>
          </cell>
          <cell r="Y56">
            <v>0</v>
          </cell>
          <cell r="AA56">
            <v>50120.27</v>
          </cell>
          <cell r="AB56">
            <v>336647.48521520483</v>
          </cell>
        </row>
        <row r="57">
          <cell r="B57">
            <v>341</v>
          </cell>
          <cell r="C57">
            <v>43</v>
          </cell>
          <cell r="D57" t="str">
            <v>Nuc Med-DX</v>
          </cell>
          <cell r="E57" t="str">
            <v>Radioisotope</v>
          </cell>
          <cell r="G57">
            <v>0</v>
          </cell>
          <cell r="H57">
            <v>0</v>
          </cell>
          <cell r="I57">
            <v>0</v>
          </cell>
          <cell r="K57">
            <v>0</v>
          </cell>
          <cell r="L57">
            <v>0</v>
          </cell>
          <cell r="M57">
            <v>0</v>
          </cell>
          <cell r="O57">
            <v>0</v>
          </cell>
          <cell r="P57">
            <v>0</v>
          </cell>
          <cell r="Q57">
            <v>0</v>
          </cell>
          <cell r="S57">
            <v>0</v>
          </cell>
          <cell r="T57">
            <v>0</v>
          </cell>
          <cell r="U57">
            <v>0</v>
          </cell>
          <cell r="W57">
            <v>0</v>
          </cell>
          <cell r="X57">
            <v>0</v>
          </cell>
          <cell r="Y57">
            <v>0</v>
          </cell>
          <cell r="AA57">
            <v>0</v>
          </cell>
          <cell r="AB57">
            <v>0</v>
          </cell>
        </row>
        <row r="58">
          <cell r="B58">
            <v>342</v>
          </cell>
          <cell r="C58">
            <v>43</v>
          </cell>
          <cell r="D58" t="str">
            <v>NUC MED/RX</v>
          </cell>
          <cell r="E58" t="str">
            <v>Radioisotope</v>
          </cell>
          <cell r="G58">
            <v>0</v>
          </cell>
          <cell r="H58">
            <v>0</v>
          </cell>
          <cell r="I58">
            <v>0</v>
          </cell>
          <cell r="K58">
            <v>0</v>
          </cell>
          <cell r="L58">
            <v>0</v>
          </cell>
          <cell r="M58">
            <v>0</v>
          </cell>
          <cell r="O58">
            <v>0</v>
          </cell>
          <cell r="P58">
            <v>0</v>
          </cell>
          <cell r="Q58">
            <v>0</v>
          </cell>
          <cell r="S58">
            <v>0</v>
          </cell>
          <cell r="T58">
            <v>0</v>
          </cell>
          <cell r="U58">
            <v>0</v>
          </cell>
          <cell r="W58">
            <v>0</v>
          </cell>
          <cell r="X58">
            <v>0</v>
          </cell>
          <cell r="Y58">
            <v>0</v>
          </cell>
          <cell r="AA58">
            <v>0</v>
          </cell>
          <cell r="AB58">
            <v>0</v>
          </cell>
        </row>
        <row r="59">
          <cell r="B59">
            <v>350</v>
          </cell>
          <cell r="C59">
            <v>59.1</v>
          </cell>
          <cell r="D59" t="str">
            <v>CT Scan</v>
          </cell>
          <cell r="E59" t="str">
            <v>Cat Scan</v>
          </cell>
          <cell r="G59">
            <v>296.7</v>
          </cell>
          <cell r="H59">
            <v>2.704628825928557E-3</v>
          </cell>
          <cell r="I59">
            <v>296.69999578298138</v>
          </cell>
          <cell r="K59">
            <v>0</v>
          </cell>
          <cell r="L59">
            <v>0</v>
          </cell>
          <cell r="M59">
            <v>0</v>
          </cell>
          <cell r="O59">
            <v>0</v>
          </cell>
          <cell r="P59">
            <v>0</v>
          </cell>
          <cell r="Q59">
            <v>0</v>
          </cell>
          <cell r="S59">
            <v>104641.04000000001</v>
          </cell>
          <cell r="T59">
            <v>6.3213757037451968E-2</v>
          </cell>
          <cell r="U59">
            <v>104641.03851272934</v>
          </cell>
          <cell r="W59">
            <v>0</v>
          </cell>
          <cell r="X59">
            <v>0</v>
          </cell>
          <cell r="Y59">
            <v>0</v>
          </cell>
          <cell r="AA59">
            <v>296.7</v>
          </cell>
          <cell r="AB59">
            <v>104937.73850851232</v>
          </cell>
        </row>
        <row r="60">
          <cell r="B60">
            <v>351</v>
          </cell>
          <cell r="C60">
            <v>59.1</v>
          </cell>
          <cell r="D60" t="str">
            <v>CT Scan-Head</v>
          </cell>
          <cell r="E60" t="str">
            <v>Cat Scan</v>
          </cell>
          <cell r="G60">
            <v>0</v>
          </cell>
          <cell r="H60">
            <v>0</v>
          </cell>
          <cell r="I60">
            <v>0</v>
          </cell>
          <cell r="K60">
            <v>0</v>
          </cell>
          <cell r="L60">
            <v>0</v>
          </cell>
          <cell r="M60">
            <v>0</v>
          </cell>
          <cell r="O60">
            <v>0</v>
          </cell>
          <cell r="P60">
            <v>0</v>
          </cell>
          <cell r="Q60">
            <v>0</v>
          </cell>
          <cell r="S60">
            <v>0</v>
          </cell>
          <cell r="T60">
            <v>0</v>
          </cell>
          <cell r="U60">
            <v>0</v>
          </cell>
          <cell r="W60">
            <v>0</v>
          </cell>
          <cell r="X60">
            <v>0</v>
          </cell>
          <cell r="Y60">
            <v>0</v>
          </cell>
          <cell r="AA60">
            <v>0</v>
          </cell>
          <cell r="AB60">
            <v>0</v>
          </cell>
        </row>
        <row r="61">
          <cell r="B61">
            <v>352</v>
          </cell>
          <cell r="C61">
            <v>59.1</v>
          </cell>
          <cell r="D61" t="str">
            <v>CT Scan-Body</v>
          </cell>
          <cell r="E61" t="str">
            <v>Cat Scan</v>
          </cell>
          <cell r="G61">
            <v>0</v>
          </cell>
          <cell r="H61">
            <v>0</v>
          </cell>
          <cell r="I61">
            <v>0</v>
          </cell>
          <cell r="K61">
            <v>0</v>
          </cell>
          <cell r="L61">
            <v>0</v>
          </cell>
          <cell r="M61">
            <v>0</v>
          </cell>
          <cell r="O61">
            <v>0</v>
          </cell>
          <cell r="P61">
            <v>0</v>
          </cell>
          <cell r="Q61">
            <v>0</v>
          </cell>
          <cell r="S61">
            <v>0</v>
          </cell>
          <cell r="T61">
            <v>0</v>
          </cell>
          <cell r="U61">
            <v>0</v>
          </cell>
          <cell r="W61">
            <v>0</v>
          </cell>
          <cell r="X61">
            <v>0</v>
          </cell>
          <cell r="Y61">
            <v>0</v>
          </cell>
          <cell r="AA61">
            <v>0</v>
          </cell>
          <cell r="AB61">
            <v>0</v>
          </cell>
        </row>
        <row r="62">
          <cell r="B62">
            <v>359</v>
          </cell>
          <cell r="C62">
            <v>43</v>
          </cell>
          <cell r="D62" t="str">
            <v>Nuclear Medicine</v>
          </cell>
          <cell r="E62" t="str">
            <v>Radioisotope</v>
          </cell>
          <cell r="G62">
            <v>0</v>
          </cell>
          <cell r="H62">
            <v>0</v>
          </cell>
          <cell r="I62">
            <v>0</v>
          </cell>
          <cell r="K62">
            <v>0</v>
          </cell>
          <cell r="L62">
            <v>0</v>
          </cell>
          <cell r="M62">
            <v>0</v>
          </cell>
          <cell r="O62">
            <v>0</v>
          </cell>
          <cell r="P62">
            <v>0</v>
          </cell>
          <cell r="Q62">
            <v>0</v>
          </cell>
          <cell r="S62">
            <v>0</v>
          </cell>
          <cell r="T62">
            <v>0</v>
          </cell>
          <cell r="U62">
            <v>0</v>
          </cell>
          <cell r="W62">
            <v>0</v>
          </cell>
          <cell r="X62">
            <v>0</v>
          </cell>
          <cell r="Y62">
            <v>0</v>
          </cell>
          <cell r="AA62">
            <v>0</v>
          </cell>
          <cell r="AB62">
            <v>0</v>
          </cell>
        </row>
        <row r="63">
          <cell r="B63">
            <v>360</v>
          </cell>
          <cell r="C63">
            <v>37</v>
          </cell>
          <cell r="D63" t="str">
            <v>OR Services</v>
          </cell>
          <cell r="E63" t="str">
            <v>Operating Room</v>
          </cell>
          <cell r="G63">
            <v>0</v>
          </cell>
          <cell r="H63">
            <v>0</v>
          </cell>
          <cell r="I63">
            <v>0</v>
          </cell>
          <cell r="K63">
            <v>303904.09999999998</v>
          </cell>
          <cell r="L63">
            <v>4.2124449049545182E-2</v>
          </cell>
          <cell r="M63">
            <v>303904.09568058903</v>
          </cell>
          <cell r="O63">
            <v>1373.21</v>
          </cell>
          <cell r="P63">
            <v>7.1869246236731343E-4</v>
          </cell>
          <cell r="Q63">
            <v>1373.2099804824668</v>
          </cell>
          <cell r="S63">
            <v>0</v>
          </cell>
          <cell r="T63">
            <v>0</v>
          </cell>
          <cell r="U63">
            <v>0</v>
          </cell>
          <cell r="W63">
            <v>412230.14</v>
          </cell>
          <cell r="X63">
            <v>0.1663706901493229</v>
          </cell>
          <cell r="Y63">
            <v>412230.13414094318</v>
          </cell>
          <cell r="AA63">
            <v>303904.09999999998</v>
          </cell>
          <cell r="AB63">
            <v>717507.43980201473</v>
          </cell>
        </row>
        <row r="64">
          <cell r="B64">
            <v>361</v>
          </cell>
          <cell r="C64">
            <v>37</v>
          </cell>
          <cell r="D64" t="str">
            <v>OR Minor Surgery</v>
          </cell>
          <cell r="E64" t="str">
            <v>Operating Room</v>
          </cell>
          <cell r="G64">
            <v>0</v>
          </cell>
          <cell r="H64">
            <v>0</v>
          </cell>
          <cell r="I64">
            <v>0</v>
          </cell>
          <cell r="K64">
            <v>0</v>
          </cell>
          <cell r="L64">
            <v>0</v>
          </cell>
          <cell r="M64">
            <v>0</v>
          </cell>
          <cell r="O64">
            <v>0</v>
          </cell>
          <cell r="P64">
            <v>0</v>
          </cell>
          <cell r="Q64">
            <v>0</v>
          </cell>
          <cell r="S64">
            <v>0</v>
          </cell>
          <cell r="T64">
            <v>0</v>
          </cell>
          <cell r="U64">
            <v>0</v>
          </cell>
          <cell r="W64">
            <v>0</v>
          </cell>
          <cell r="X64">
            <v>0</v>
          </cell>
          <cell r="Y64">
            <v>0</v>
          </cell>
          <cell r="AA64">
            <v>0</v>
          </cell>
          <cell r="AB64">
            <v>0</v>
          </cell>
        </row>
        <row r="65">
          <cell r="B65">
            <v>370</v>
          </cell>
          <cell r="C65">
            <v>40</v>
          </cell>
          <cell r="D65" t="str">
            <v>Anesthesia</v>
          </cell>
          <cell r="E65" t="str">
            <v>Anesthesiology</v>
          </cell>
          <cell r="G65">
            <v>0</v>
          </cell>
          <cell r="H65">
            <v>0</v>
          </cell>
          <cell r="I65">
            <v>0</v>
          </cell>
          <cell r="K65">
            <v>84859.46</v>
          </cell>
          <cell r="L65">
            <v>1.1762454008162173E-2</v>
          </cell>
          <cell r="M65">
            <v>84859.458793886355</v>
          </cell>
          <cell r="O65">
            <v>0</v>
          </cell>
          <cell r="P65">
            <v>0</v>
          </cell>
          <cell r="Q65">
            <v>0</v>
          </cell>
          <cell r="S65">
            <v>0</v>
          </cell>
          <cell r="T65">
            <v>0</v>
          </cell>
          <cell r="U65">
            <v>0</v>
          </cell>
          <cell r="W65">
            <v>170361.15000000002</v>
          </cell>
          <cell r="X65">
            <v>6.8755530830744982E-2</v>
          </cell>
          <cell r="Y65">
            <v>170361.14757864462</v>
          </cell>
          <cell r="AA65">
            <v>84859.46</v>
          </cell>
          <cell r="AB65">
            <v>255220.60637253098</v>
          </cell>
        </row>
        <row r="66">
          <cell r="B66">
            <v>371</v>
          </cell>
          <cell r="C66">
            <v>40</v>
          </cell>
          <cell r="D66" t="str">
            <v>Anesthesia/Incident</v>
          </cell>
          <cell r="E66" t="str">
            <v>Anesthesiology</v>
          </cell>
          <cell r="G66">
            <v>0</v>
          </cell>
          <cell r="H66">
            <v>0</v>
          </cell>
          <cell r="I66">
            <v>0</v>
          </cell>
          <cell r="K66">
            <v>0</v>
          </cell>
          <cell r="L66">
            <v>0</v>
          </cell>
          <cell r="M66">
            <v>0</v>
          </cell>
          <cell r="O66">
            <v>0</v>
          </cell>
          <cell r="P66">
            <v>0</v>
          </cell>
          <cell r="Q66">
            <v>0</v>
          </cell>
          <cell r="S66">
            <v>1033.71</v>
          </cell>
          <cell r="T66">
            <v>6.2446524601804864E-4</v>
          </cell>
          <cell r="U66">
            <v>1033.709985307805</v>
          </cell>
          <cell r="W66">
            <v>0</v>
          </cell>
          <cell r="X66">
            <v>0</v>
          </cell>
          <cell r="Y66">
            <v>0</v>
          </cell>
          <cell r="AA66">
            <v>0</v>
          </cell>
          <cell r="AB66">
            <v>1033.709985307805</v>
          </cell>
        </row>
        <row r="67">
          <cell r="B67">
            <v>379</v>
          </cell>
          <cell r="C67">
            <v>40</v>
          </cell>
          <cell r="D67" t="str">
            <v>ANESTHE/OTHER</v>
          </cell>
          <cell r="E67" t="str">
            <v>Anesthesiology</v>
          </cell>
          <cell r="G67">
            <v>0</v>
          </cell>
          <cell r="H67">
            <v>0</v>
          </cell>
          <cell r="I67">
            <v>0</v>
          </cell>
          <cell r="K67">
            <v>0</v>
          </cell>
          <cell r="L67">
            <v>0</v>
          </cell>
          <cell r="M67">
            <v>0</v>
          </cell>
          <cell r="O67">
            <v>0</v>
          </cell>
          <cell r="P67">
            <v>0</v>
          </cell>
          <cell r="Q67">
            <v>0</v>
          </cell>
          <cell r="S67">
            <v>0</v>
          </cell>
          <cell r="T67">
            <v>0</v>
          </cell>
          <cell r="U67">
            <v>0</v>
          </cell>
          <cell r="W67">
            <v>0</v>
          </cell>
          <cell r="X67">
            <v>0</v>
          </cell>
          <cell r="Y67">
            <v>0</v>
          </cell>
          <cell r="AA67">
            <v>0</v>
          </cell>
          <cell r="AB67">
            <v>0</v>
          </cell>
        </row>
        <row r="68">
          <cell r="B68">
            <v>380</v>
          </cell>
          <cell r="C68">
            <v>47</v>
          </cell>
          <cell r="D68" t="str">
            <v>BLOOD</v>
          </cell>
          <cell r="E68" t="str">
            <v>Blood Storing, Processing &amp; Trans.</v>
          </cell>
          <cell r="G68">
            <v>0</v>
          </cell>
          <cell r="H68">
            <v>0</v>
          </cell>
          <cell r="I68">
            <v>0</v>
          </cell>
          <cell r="K68">
            <v>10532.81</v>
          </cell>
          <cell r="L68">
            <v>1.4599632522020599E-3</v>
          </cell>
          <cell r="M68">
            <v>10532.809850296409</v>
          </cell>
          <cell r="O68">
            <v>0</v>
          </cell>
          <cell r="P68">
            <v>0</v>
          </cell>
          <cell r="Q68">
            <v>0</v>
          </cell>
          <cell r="S68">
            <v>0</v>
          </cell>
          <cell r="T68">
            <v>0</v>
          </cell>
          <cell r="U68">
            <v>0</v>
          </cell>
          <cell r="W68">
            <v>0</v>
          </cell>
          <cell r="X68">
            <v>0</v>
          </cell>
          <cell r="Y68">
            <v>0</v>
          </cell>
          <cell r="AA68">
            <v>10532.81</v>
          </cell>
          <cell r="AB68">
            <v>10532.809850296409</v>
          </cell>
        </row>
        <row r="69">
          <cell r="B69">
            <v>381</v>
          </cell>
          <cell r="C69">
            <v>47</v>
          </cell>
          <cell r="D69" t="str">
            <v>BLOOD/PKD RED</v>
          </cell>
          <cell r="E69" t="str">
            <v>Blood Storing, Processing &amp; Trans.</v>
          </cell>
          <cell r="G69">
            <v>0</v>
          </cell>
          <cell r="H69">
            <v>0</v>
          </cell>
          <cell r="I69">
            <v>0</v>
          </cell>
          <cell r="K69">
            <v>0</v>
          </cell>
          <cell r="L69">
            <v>0</v>
          </cell>
          <cell r="M69">
            <v>0</v>
          </cell>
          <cell r="O69">
            <v>0</v>
          </cell>
          <cell r="P69">
            <v>0</v>
          </cell>
          <cell r="Q69">
            <v>0</v>
          </cell>
          <cell r="S69">
            <v>0</v>
          </cell>
          <cell r="T69">
            <v>0</v>
          </cell>
          <cell r="U69">
            <v>0</v>
          </cell>
          <cell r="W69">
            <v>0</v>
          </cell>
          <cell r="X69">
            <v>0</v>
          </cell>
          <cell r="Y69">
            <v>0</v>
          </cell>
          <cell r="AA69">
            <v>0</v>
          </cell>
          <cell r="AB69">
            <v>0</v>
          </cell>
        </row>
        <row r="70">
          <cell r="B70">
            <v>382</v>
          </cell>
          <cell r="C70">
            <v>47</v>
          </cell>
          <cell r="D70" t="str">
            <v>BLOOD/WHOLE</v>
          </cell>
          <cell r="E70" t="str">
            <v>Blood Storing, Processing &amp; Trans.</v>
          </cell>
          <cell r="G70">
            <v>0</v>
          </cell>
          <cell r="H70">
            <v>0</v>
          </cell>
          <cell r="I70">
            <v>0</v>
          </cell>
          <cell r="K70">
            <v>0</v>
          </cell>
          <cell r="L70">
            <v>0</v>
          </cell>
          <cell r="M70">
            <v>0</v>
          </cell>
          <cell r="O70">
            <v>0</v>
          </cell>
          <cell r="P70">
            <v>0</v>
          </cell>
          <cell r="Q70">
            <v>0</v>
          </cell>
          <cell r="S70">
            <v>0</v>
          </cell>
          <cell r="T70">
            <v>0</v>
          </cell>
          <cell r="U70">
            <v>0</v>
          </cell>
          <cell r="W70">
            <v>0</v>
          </cell>
          <cell r="X70">
            <v>0</v>
          </cell>
          <cell r="Y70">
            <v>0</v>
          </cell>
          <cell r="AA70">
            <v>0</v>
          </cell>
          <cell r="AB70">
            <v>0</v>
          </cell>
        </row>
        <row r="71">
          <cell r="B71">
            <v>383</v>
          </cell>
          <cell r="C71">
            <v>47</v>
          </cell>
          <cell r="D71" t="str">
            <v>BLOOD/PLASMA</v>
          </cell>
          <cell r="E71" t="str">
            <v>Blood Storing, Processing &amp; Trans.</v>
          </cell>
          <cell r="G71">
            <v>0</v>
          </cell>
          <cell r="H71">
            <v>0</v>
          </cell>
          <cell r="I71">
            <v>0</v>
          </cell>
          <cell r="K71">
            <v>0</v>
          </cell>
          <cell r="L71">
            <v>0</v>
          </cell>
          <cell r="M71">
            <v>0</v>
          </cell>
          <cell r="O71">
            <v>0</v>
          </cell>
          <cell r="P71">
            <v>0</v>
          </cell>
          <cell r="Q71">
            <v>0</v>
          </cell>
          <cell r="S71">
            <v>0</v>
          </cell>
          <cell r="T71">
            <v>0</v>
          </cell>
          <cell r="U71">
            <v>0</v>
          </cell>
          <cell r="W71">
            <v>0</v>
          </cell>
          <cell r="X71">
            <v>0</v>
          </cell>
          <cell r="Y71">
            <v>0</v>
          </cell>
          <cell r="AA71">
            <v>0</v>
          </cell>
          <cell r="AB71">
            <v>0</v>
          </cell>
        </row>
        <row r="72">
          <cell r="B72">
            <v>384</v>
          </cell>
          <cell r="C72">
            <v>47</v>
          </cell>
          <cell r="D72" t="str">
            <v>BLOOD/PLATELETS</v>
          </cell>
          <cell r="E72" t="str">
            <v>Blood Storing, Processing &amp; Trans.</v>
          </cell>
          <cell r="G72">
            <v>0</v>
          </cell>
          <cell r="H72">
            <v>0</v>
          </cell>
          <cell r="I72">
            <v>0</v>
          </cell>
          <cell r="K72">
            <v>0</v>
          </cell>
          <cell r="L72">
            <v>0</v>
          </cell>
          <cell r="M72">
            <v>0</v>
          </cell>
          <cell r="O72">
            <v>0</v>
          </cell>
          <cell r="P72">
            <v>0</v>
          </cell>
          <cell r="Q72">
            <v>0</v>
          </cell>
          <cell r="S72">
            <v>0</v>
          </cell>
          <cell r="T72">
            <v>0</v>
          </cell>
          <cell r="U72">
            <v>0</v>
          </cell>
          <cell r="W72">
            <v>0</v>
          </cell>
          <cell r="X72">
            <v>0</v>
          </cell>
          <cell r="Y72">
            <v>0</v>
          </cell>
          <cell r="AA72">
            <v>0</v>
          </cell>
          <cell r="AB72">
            <v>0</v>
          </cell>
        </row>
        <row r="73">
          <cell r="B73">
            <v>386</v>
          </cell>
          <cell r="C73">
            <v>47</v>
          </cell>
          <cell r="D73" t="str">
            <v>BLOOD/COMPONENTS</v>
          </cell>
          <cell r="E73" t="str">
            <v>Blood Storing, Processing &amp; Trans.</v>
          </cell>
          <cell r="G73">
            <v>0</v>
          </cell>
          <cell r="H73">
            <v>0</v>
          </cell>
          <cell r="I73">
            <v>0</v>
          </cell>
          <cell r="K73">
            <v>0</v>
          </cell>
          <cell r="L73">
            <v>0</v>
          </cell>
          <cell r="M73">
            <v>0</v>
          </cell>
          <cell r="O73">
            <v>0</v>
          </cell>
          <cell r="P73">
            <v>0</v>
          </cell>
          <cell r="Q73">
            <v>0</v>
          </cell>
          <cell r="S73">
            <v>0</v>
          </cell>
          <cell r="T73">
            <v>0</v>
          </cell>
          <cell r="U73">
            <v>0</v>
          </cell>
          <cell r="W73">
            <v>0</v>
          </cell>
          <cell r="X73">
            <v>0</v>
          </cell>
          <cell r="Y73">
            <v>0</v>
          </cell>
          <cell r="AA73">
            <v>0</v>
          </cell>
          <cell r="AB73">
            <v>0</v>
          </cell>
        </row>
        <row r="74">
          <cell r="B74">
            <v>389</v>
          </cell>
          <cell r="C74">
            <v>47</v>
          </cell>
          <cell r="D74" t="str">
            <v>BLOOD/OTHER</v>
          </cell>
          <cell r="E74" t="str">
            <v>Blood Storing, Processing &amp; Trans.</v>
          </cell>
          <cell r="G74">
            <v>0</v>
          </cell>
          <cell r="H74">
            <v>0</v>
          </cell>
          <cell r="I74">
            <v>0</v>
          </cell>
          <cell r="K74">
            <v>0</v>
          </cell>
          <cell r="L74">
            <v>0</v>
          </cell>
          <cell r="M74">
            <v>0</v>
          </cell>
          <cell r="O74">
            <v>0</v>
          </cell>
          <cell r="P74">
            <v>0</v>
          </cell>
          <cell r="Q74">
            <v>0</v>
          </cell>
          <cell r="S74">
            <v>0</v>
          </cell>
          <cell r="T74">
            <v>0</v>
          </cell>
          <cell r="U74">
            <v>0</v>
          </cell>
          <cell r="W74">
            <v>0</v>
          </cell>
          <cell r="X74">
            <v>0</v>
          </cell>
          <cell r="Y74">
            <v>0</v>
          </cell>
          <cell r="AA74">
            <v>0</v>
          </cell>
          <cell r="AB74">
            <v>0</v>
          </cell>
        </row>
        <row r="75">
          <cell r="B75">
            <v>390</v>
          </cell>
          <cell r="C75">
            <v>47</v>
          </cell>
          <cell r="D75" t="str">
            <v>Blood</v>
          </cell>
          <cell r="E75" t="str">
            <v>Blood Storing, Processing &amp; Trans.</v>
          </cell>
          <cell r="G75">
            <v>1529.3</v>
          </cell>
          <cell r="H75">
            <v>1.3940643287807692E-2</v>
          </cell>
          <cell r="I75">
            <v>1529.2999782639481</v>
          </cell>
          <cell r="K75">
            <v>143723.38</v>
          </cell>
          <cell r="L75">
            <v>1.9921640405767549E-2</v>
          </cell>
          <cell r="M75">
            <v>143723.37795724921</v>
          </cell>
          <cell r="O75">
            <v>0</v>
          </cell>
          <cell r="P75">
            <v>0</v>
          </cell>
          <cell r="Q75">
            <v>0</v>
          </cell>
          <cell r="S75">
            <v>0</v>
          </cell>
          <cell r="T75">
            <v>0</v>
          </cell>
          <cell r="U75">
            <v>0</v>
          </cell>
          <cell r="W75">
            <v>1921.29</v>
          </cell>
          <cell r="X75">
            <v>7.7540750241356093E-4</v>
          </cell>
          <cell r="Y75">
            <v>1921.2899726925659</v>
          </cell>
          <cell r="AA75">
            <v>145252.68</v>
          </cell>
          <cell r="AB75">
            <v>147173.9679082057</v>
          </cell>
        </row>
        <row r="76">
          <cell r="B76">
            <v>391</v>
          </cell>
          <cell r="C76">
            <v>47</v>
          </cell>
          <cell r="D76" t="str">
            <v xml:space="preserve">Blood Storing and Processing - Blood/Admin
</v>
          </cell>
          <cell r="E76" t="str">
            <v>Blood Storing, Processing &amp; Trans.</v>
          </cell>
          <cell r="G76">
            <v>0</v>
          </cell>
          <cell r="H76">
            <v>0</v>
          </cell>
          <cell r="I76">
            <v>0</v>
          </cell>
          <cell r="K76">
            <v>0</v>
          </cell>
          <cell r="L76">
            <v>0</v>
          </cell>
          <cell r="M76">
            <v>0</v>
          </cell>
          <cell r="O76">
            <v>0</v>
          </cell>
          <cell r="P76">
            <v>0</v>
          </cell>
          <cell r="Q76">
            <v>0</v>
          </cell>
          <cell r="S76">
            <v>0</v>
          </cell>
          <cell r="T76">
            <v>0</v>
          </cell>
          <cell r="U76">
            <v>0</v>
          </cell>
          <cell r="W76">
            <v>0</v>
          </cell>
          <cell r="X76">
            <v>0</v>
          </cell>
          <cell r="Y76">
            <v>0</v>
          </cell>
          <cell r="AA76">
            <v>0</v>
          </cell>
          <cell r="AB76">
            <v>0</v>
          </cell>
        </row>
        <row r="77">
          <cell r="B77">
            <v>400</v>
          </cell>
          <cell r="C77">
            <v>59.2</v>
          </cell>
          <cell r="D77" t="str">
            <v>IMAGE SERVICE</v>
          </cell>
          <cell r="E77" t="str">
            <v>MRI</v>
          </cell>
          <cell r="G77">
            <v>0</v>
          </cell>
          <cell r="H77">
            <v>0</v>
          </cell>
          <cell r="I77">
            <v>0</v>
          </cell>
          <cell r="K77">
            <v>0</v>
          </cell>
          <cell r="L77">
            <v>0</v>
          </cell>
          <cell r="M77">
            <v>0</v>
          </cell>
          <cell r="O77">
            <v>0</v>
          </cell>
          <cell r="P77">
            <v>0</v>
          </cell>
          <cell r="Q77">
            <v>0</v>
          </cell>
          <cell r="S77">
            <v>9129.7000000000007</v>
          </cell>
          <cell r="T77">
            <v>5.5152609112526516E-3</v>
          </cell>
          <cell r="U77">
            <v>9129.6998702389137</v>
          </cell>
          <cell r="W77">
            <v>0</v>
          </cell>
          <cell r="X77">
            <v>0</v>
          </cell>
          <cell r="Y77">
            <v>0</v>
          </cell>
          <cell r="AA77">
            <v>0</v>
          </cell>
          <cell r="AB77">
            <v>9129.6998702389137</v>
          </cell>
        </row>
        <row r="78">
          <cell r="B78">
            <v>401</v>
          </cell>
          <cell r="C78">
            <v>41</v>
          </cell>
          <cell r="D78" t="str">
            <v>Mammography</v>
          </cell>
          <cell r="E78" t="str">
            <v>Radiology-Diagnostic</v>
          </cell>
          <cell r="G78">
            <v>0</v>
          </cell>
          <cell r="H78">
            <v>0</v>
          </cell>
          <cell r="I78">
            <v>0</v>
          </cell>
          <cell r="K78">
            <v>0</v>
          </cell>
          <cell r="L78">
            <v>0</v>
          </cell>
          <cell r="M78">
            <v>0</v>
          </cell>
          <cell r="O78">
            <v>0</v>
          </cell>
          <cell r="P78">
            <v>0</v>
          </cell>
          <cell r="Q78">
            <v>0</v>
          </cell>
          <cell r="S78">
            <v>0</v>
          </cell>
          <cell r="T78">
            <v>0</v>
          </cell>
          <cell r="U78">
            <v>0</v>
          </cell>
          <cell r="W78">
            <v>0</v>
          </cell>
          <cell r="X78">
            <v>0</v>
          </cell>
          <cell r="Y78">
            <v>0</v>
          </cell>
          <cell r="AA78">
            <v>0</v>
          </cell>
          <cell r="AB78">
            <v>0</v>
          </cell>
        </row>
        <row r="79">
          <cell r="B79">
            <v>402</v>
          </cell>
          <cell r="C79">
            <v>43</v>
          </cell>
          <cell r="D79" t="str">
            <v>Ultrasound</v>
          </cell>
          <cell r="E79" t="str">
            <v>Radioisotope</v>
          </cell>
          <cell r="G79">
            <v>0</v>
          </cell>
          <cell r="H79">
            <v>0</v>
          </cell>
          <cell r="I79">
            <v>0</v>
          </cell>
          <cell r="K79">
            <v>0</v>
          </cell>
          <cell r="L79">
            <v>0</v>
          </cell>
          <cell r="M79">
            <v>0</v>
          </cell>
          <cell r="O79">
            <v>0</v>
          </cell>
          <cell r="P79">
            <v>0</v>
          </cell>
          <cell r="Q79">
            <v>0</v>
          </cell>
          <cell r="S79">
            <v>0</v>
          </cell>
          <cell r="T79">
            <v>0</v>
          </cell>
          <cell r="U79">
            <v>0</v>
          </cell>
          <cell r="W79">
            <v>0</v>
          </cell>
          <cell r="X79">
            <v>0</v>
          </cell>
          <cell r="Y79">
            <v>0</v>
          </cell>
          <cell r="AA79">
            <v>0</v>
          </cell>
          <cell r="AB79">
            <v>0</v>
          </cell>
        </row>
        <row r="80">
          <cell r="B80">
            <v>403</v>
          </cell>
          <cell r="C80">
            <v>41</v>
          </cell>
          <cell r="D80" t="str">
            <v>SCRN MAMMOGRAPHY</v>
          </cell>
          <cell r="E80" t="str">
            <v>Radiology-Diagnostic</v>
          </cell>
          <cell r="G80">
            <v>0</v>
          </cell>
          <cell r="H80">
            <v>0</v>
          </cell>
          <cell r="I80">
            <v>0</v>
          </cell>
          <cell r="K80">
            <v>0</v>
          </cell>
          <cell r="L80">
            <v>0</v>
          </cell>
          <cell r="M80">
            <v>0</v>
          </cell>
          <cell r="O80">
            <v>0</v>
          </cell>
          <cell r="P80">
            <v>0</v>
          </cell>
          <cell r="Q80">
            <v>0</v>
          </cell>
          <cell r="S80">
            <v>0</v>
          </cell>
          <cell r="T80">
            <v>0</v>
          </cell>
          <cell r="U80">
            <v>0</v>
          </cell>
          <cell r="W80">
            <v>0</v>
          </cell>
          <cell r="X80">
            <v>0</v>
          </cell>
          <cell r="Y80">
            <v>0</v>
          </cell>
          <cell r="AA80">
            <v>0</v>
          </cell>
          <cell r="AB80">
            <v>0</v>
          </cell>
        </row>
        <row r="81">
          <cell r="B81">
            <v>410</v>
          </cell>
          <cell r="C81">
            <v>49</v>
          </cell>
          <cell r="D81" t="str">
            <v>Resp Services</v>
          </cell>
          <cell r="E81" t="str">
            <v>Respiratory Therapy</v>
          </cell>
          <cell r="G81">
            <v>0</v>
          </cell>
          <cell r="H81">
            <v>0</v>
          </cell>
          <cell r="I81">
            <v>0</v>
          </cell>
          <cell r="K81">
            <v>98309.61</v>
          </cell>
          <cell r="L81">
            <v>1.3626792654411895E-2</v>
          </cell>
          <cell r="M81">
            <v>98309.608602718406</v>
          </cell>
          <cell r="O81">
            <v>476.74</v>
          </cell>
          <cell r="P81">
            <v>2.4950986703344208E-4</v>
          </cell>
          <cell r="Q81">
            <v>476.73999322405984</v>
          </cell>
          <cell r="S81">
            <v>0</v>
          </cell>
          <cell r="T81">
            <v>0</v>
          </cell>
          <cell r="U81">
            <v>0</v>
          </cell>
          <cell r="W81">
            <v>0</v>
          </cell>
          <cell r="X81">
            <v>0</v>
          </cell>
          <cell r="Y81">
            <v>0</v>
          </cell>
          <cell r="AA81">
            <v>98309.61</v>
          </cell>
          <cell r="AB81">
            <v>98786.348595942472</v>
          </cell>
        </row>
        <row r="82">
          <cell r="B82">
            <v>412</v>
          </cell>
          <cell r="C82">
            <v>49</v>
          </cell>
          <cell r="D82" t="str">
            <v xml:space="preserve">Inhalation Services </v>
          </cell>
          <cell r="E82" t="str">
            <v>Respiratory Therapy</v>
          </cell>
          <cell r="G82">
            <v>0</v>
          </cell>
          <cell r="H82">
            <v>0</v>
          </cell>
          <cell r="I82">
            <v>0</v>
          </cell>
          <cell r="K82">
            <v>0</v>
          </cell>
          <cell r="L82">
            <v>0</v>
          </cell>
          <cell r="M82">
            <v>0</v>
          </cell>
          <cell r="O82">
            <v>0</v>
          </cell>
          <cell r="P82">
            <v>0</v>
          </cell>
          <cell r="Q82">
            <v>0</v>
          </cell>
          <cell r="S82">
            <v>0</v>
          </cell>
          <cell r="T82">
            <v>0</v>
          </cell>
          <cell r="U82">
            <v>0</v>
          </cell>
          <cell r="W82">
            <v>0</v>
          </cell>
          <cell r="X82">
            <v>0</v>
          </cell>
          <cell r="Y82">
            <v>0</v>
          </cell>
          <cell r="AA82">
            <v>0</v>
          </cell>
          <cell r="AB82">
            <v>0</v>
          </cell>
        </row>
        <row r="83">
          <cell r="B83">
            <v>413</v>
          </cell>
          <cell r="C83">
            <v>58.1</v>
          </cell>
          <cell r="D83" t="str">
            <v>Hyperbaric</v>
          </cell>
          <cell r="E83" t="str">
            <v>ASC-Hyperbaric Chamber</v>
          </cell>
          <cell r="G83">
            <v>0</v>
          </cell>
          <cell r="H83">
            <v>0</v>
          </cell>
          <cell r="I83">
            <v>0</v>
          </cell>
          <cell r="K83">
            <v>0</v>
          </cell>
          <cell r="L83">
            <v>0</v>
          </cell>
          <cell r="M83">
            <v>0</v>
          </cell>
          <cell r="O83">
            <v>0</v>
          </cell>
          <cell r="P83">
            <v>0</v>
          </cell>
          <cell r="Q83">
            <v>0</v>
          </cell>
          <cell r="S83">
            <v>0</v>
          </cell>
          <cell r="T83">
            <v>0</v>
          </cell>
          <cell r="U83">
            <v>0</v>
          </cell>
          <cell r="W83">
            <v>0</v>
          </cell>
          <cell r="X83">
            <v>0</v>
          </cell>
          <cell r="Y83">
            <v>0</v>
          </cell>
          <cell r="AA83">
            <v>0</v>
          </cell>
          <cell r="AB83">
            <v>0</v>
          </cell>
        </row>
        <row r="84">
          <cell r="B84">
            <v>420</v>
          </cell>
          <cell r="C84">
            <v>50</v>
          </cell>
          <cell r="D84" t="str">
            <v>Physical Therapy</v>
          </cell>
          <cell r="E84" t="str">
            <v>Physical Therapy</v>
          </cell>
          <cell r="G84">
            <v>2117.44</v>
          </cell>
          <cell r="H84">
            <v>1.9301952346390847E-2</v>
          </cell>
          <cell r="I84">
            <v>2117.4399699046717</v>
          </cell>
          <cell r="K84">
            <v>96111.52</v>
          </cell>
          <cell r="L84">
            <v>1.332211321701268E-2</v>
          </cell>
          <cell r="M84">
            <v>96111.518633960019</v>
          </cell>
          <cell r="O84">
            <v>0</v>
          </cell>
          <cell r="P84">
            <v>0</v>
          </cell>
          <cell r="Q84">
            <v>0</v>
          </cell>
          <cell r="S84">
            <v>0</v>
          </cell>
          <cell r="T84">
            <v>0</v>
          </cell>
          <cell r="U84">
            <v>0</v>
          </cell>
          <cell r="W84">
            <v>0</v>
          </cell>
          <cell r="X84">
            <v>0</v>
          </cell>
          <cell r="Y84">
            <v>0</v>
          </cell>
          <cell r="AA84">
            <v>98228.96</v>
          </cell>
          <cell r="AB84">
            <v>98228.958603864696</v>
          </cell>
        </row>
        <row r="85">
          <cell r="B85">
            <v>421</v>
          </cell>
          <cell r="C85">
            <v>50</v>
          </cell>
          <cell r="D85" t="str">
            <v>PHYS THERP/VISIT</v>
          </cell>
          <cell r="E85" t="str">
            <v>Physical Therapy</v>
          </cell>
          <cell r="G85">
            <v>0</v>
          </cell>
          <cell r="H85">
            <v>0</v>
          </cell>
          <cell r="I85">
            <v>0</v>
          </cell>
          <cell r="K85">
            <v>0</v>
          </cell>
          <cell r="L85">
            <v>0</v>
          </cell>
          <cell r="M85">
            <v>0</v>
          </cell>
          <cell r="O85">
            <v>0</v>
          </cell>
          <cell r="P85">
            <v>0</v>
          </cell>
          <cell r="Q85">
            <v>0</v>
          </cell>
          <cell r="S85">
            <v>0</v>
          </cell>
          <cell r="T85">
            <v>0</v>
          </cell>
          <cell r="U85">
            <v>0</v>
          </cell>
          <cell r="W85">
            <v>0</v>
          </cell>
          <cell r="X85">
            <v>0</v>
          </cell>
          <cell r="Y85">
            <v>0</v>
          </cell>
          <cell r="AA85">
            <v>0</v>
          </cell>
          <cell r="AB85">
            <v>0</v>
          </cell>
        </row>
        <row r="86">
          <cell r="B86">
            <v>424</v>
          </cell>
          <cell r="C86">
            <v>50</v>
          </cell>
          <cell r="D86" t="str">
            <v>Phys Therp/Eval</v>
          </cell>
          <cell r="E86" t="str">
            <v>Physical Therapy</v>
          </cell>
          <cell r="G86">
            <v>0</v>
          </cell>
          <cell r="H86">
            <v>0</v>
          </cell>
          <cell r="I86">
            <v>0</v>
          </cell>
          <cell r="K86">
            <v>0</v>
          </cell>
          <cell r="L86">
            <v>0</v>
          </cell>
          <cell r="M86">
            <v>0</v>
          </cell>
          <cell r="O86">
            <v>0</v>
          </cell>
          <cell r="P86">
            <v>0</v>
          </cell>
          <cell r="Q86">
            <v>0</v>
          </cell>
          <cell r="S86">
            <v>0</v>
          </cell>
          <cell r="T86">
            <v>0</v>
          </cell>
          <cell r="U86">
            <v>0</v>
          </cell>
          <cell r="W86">
            <v>0</v>
          </cell>
          <cell r="X86">
            <v>0</v>
          </cell>
          <cell r="Y86">
            <v>0</v>
          </cell>
          <cell r="AA86">
            <v>0</v>
          </cell>
          <cell r="AB86">
            <v>0</v>
          </cell>
        </row>
        <row r="87">
          <cell r="B87">
            <v>430</v>
          </cell>
          <cell r="C87">
            <v>51</v>
          </cell>
          <cell r="D87" t="str">
            <v>Occupational Therapy</v>
          </cell>
          <cell r="E87" t="str">
            <v>Occupational Therapy</v>
          </cell>
          <cell r="G87">
            <v>1614.6100000000001</v>
          </cell>
          <cell r="H87">
            <v>1.4718303837655908E-2</v>
          </cell>
          <cell r="I87">
            <v>1614.6099770514311</v>
          </cell>
          <cell r="K87">
            <v>49164.59</v>
          </cell>
          <cell r="L87">
            <v>6.8147526357715434E-3</v>
          </cell>
          <cell r="M87">
            <v>49164.589301220127</v>
          </cell>
          <cell r="O87">
            <v>0</v>
          </cell>
          <cell r="P87">
            <v>0</v>
          </cell>
          <cell r="Q87">
            <v>0</v>
          </cell>
          <cell r="S87">
            <v>0</v>
          </cell>
          <cell r="T87">
            <v>0</v>
          </cell>
          <cell r="U87">
            <v>0</v>
          </cell>
          <cell r="W87">
            <v>0</v>
          </cell>
          <cell r="X87">
            <v>0</v>
          </cell>
          <cell r="Y87">
            <v>0</v>
          </cell>
          <cell r="AA87">
            <v>50779.199999999997</v>
          </cell>
          <cell r="AB87">
            <v>50779.199278271561</v>
          </cell>
        </row>
        <row r="88">
          <cell r="B88">
            <v>433</v>
          </cell>
          <cell r="C88">
            <v>51</v>
          </cell>
          <cell r="D88" t="str">
            <v>Occup Therp/Group</v>
          </cell>
          <cell r="E88" t="str">
            <v>Occupational Therapy</v>
          </cell>
          <cell r="G88">
            <v>0</v>
          </cell>
          <cell r="H88">
            <v>0</v>
          </cell>
          <cell r="I88">
            <v>0</v>
          </cell>
          <cell r="K88">
            <v>0</v>
          </cell>
          <cell r="L88">
            <v>0</v>
          </cell>
          <cell r="M88">
            <v>0</v>
          </cell>
          <cell r="O88">
            <v>0</v>
          </cell>
          <cell r="P88">
            <v>0</v>
          </cell>
          <cell r="Q88">
            <v>0</v>
          </cell>
          <cell r="S88">
            <v>0</v>
          </cell>
          <cell r="T88">
            <v>0</v>
          </cell>
          <cell r="U88">
            <v>0</v>
          </cell>
          <cell r="W88">
            <v>0</v>
          </cell>
          <cell r="X88">
            <v>0</v>
          </cell>
          <cell r="Y88">
            <v>0</v>
          </cell>
          <cell r="AA88">
            <v>0</v>
          </cell>
          <cell r="AB88">
            <v>0</v>
          </cell>
        </row>
        <row r="89">
          <cell r="B89">
            <v>434</v>
          </cell>
          <cell r="C89">
            <v>51</v>
          </cell>
          <cell r="D89" t="str">
            <v>Evaluation or re-evaluation  Occupational Therapy</v>
          </cell>
          <cell r="E89" t="str">
            <v>Occupational Therapy</v>
          </cell>
          <cell r="G89">
            <v>0</v>
          </cell>
          <cell r="H89">
            <v>0</v>
          </cell>
          <cell r="I89">
            <v>0</v>
          </cell>
          <cell r="K89">
            <v>0</v>
          </cell>
          <cell r="L89">
            <v>0</v>
          </cell>
          <cell r="M89">
            <v>0</v>
          </cell>
          <cell r="O89">
            <v>0</v>
          </cell>
          <cell r="P89">
            <v>0</v>
          </cell>
          <cell r="Q89">
            <v>0</v>
          </cell>
          <cell r="S89">
            <v>0</v>
          </cell>
          <cell r="T89">
            <v>0</v>
          </cell>
          <cell r="U89">
            <v>0</v>
          </cell>
          <cell r="W89">
            <v>0</v>
          </cell>
          <cell r="X89">
            <v>0</v>
          </cell>
          <cell r="Y89">
            <v>0</v>
          </cell>
          <cell r="AA89">
            <v>0</v>
          </cell>
          <cell r="AB89">
            <v>0</v>
          </cell>
        </row>
        <row r="90">
          <cell r="B90">
            <v>440</v>
          </cell>
          <cell r="C90">
            <v>52</v>
          </cell>
          <cell r="D90" t="str">
            <v>Speech Therapy</v>
          </cell>
          <cell r="E90" t="str">
            <v>Speech Pathology</v>
          </cell>
          <cell r="G90">
            <v>2042.55</v>
          </cell>
          <cell r="H90">
            <v>1.8619277412876219E-2</v>
          </cell>
          <cell r="I90">
            <v>2042.5499709690887</v>
          </cell>
          <cell r="K90">
            <v>28258.46</v>
          </cell>
          <cell r="L90">
            <v>3.9169331986261807E-3</v>
          </cell>
          <cell r="M90">
            <v>28258.459598360463</v>
          </cell>
          <cell r="O90">
            <v>0</v>
          </cell>
          <cell r="P90">
            <v>0</v>
          </cell>
          <cell r="Q90">
            <v>0</v>
          </cell>
          <cell r="S90">
            <v>0</v>
          </cell>
          <cell r="T90">
            <v>0</v>
          </cell>
          <cell r="U90">
            <v>0</v>
          </cell>
          <cell r="W90">
            <v>32.78</v>
          </cell>
          <cell r="X90">
            <v>1.3229579047991989E-5</v>
          </cell>
          <cell r="Y90">
            <v>32.779999534095488</v>
          </cell>
          <cell r="AA90">
            <v>30301.01</v>
          </cell>
          <cell r="AB90">
            <v>30333.789568863645</v>
          </cell>
        </row>
        <row r="91">
          <cell r="B91">
            <v>441</v>
          </cell>
          <cell r="C91">
            <v>52</v>
          </cell>
          <cell r="D91" t="str">
            <v>SPEECH PATH/VISIT</v>
          </cell>
          <cell r="E91" t="str">
            <v>Speech Pathology</v>
          </cell>
          <cell r="G91">
            <v>0</v>
          </cell>
          <cell r="H91">
            <v>0</v>
          </cell>
          <cell r="I91">
            <v>0</v>
          </cell>
          <cell r="K91">
            <v>0</v>
          </cell>
          <cell r="L91">
            <v>0</v>
          </cell>
          <cell r="M91">
            <v>0</v>
          </cell>
          <cell r="O91">
            <v>0</v>
          </cell>
          <cell r="P91">
            <v>0</v>
          </cell>
          <cell r="Q91">
            <v>0</v>
          </cell>
          <cell r="S91">
            <v>0</v>
          </cell>
          <cell r="T91">
            <v>0</v>
          </cell>
          <cell r="U91">
            <v>0</v>
          </cell>
          <cell r="W91">
            <v>0</v>
          </cell>
          <cell r="X91">
            <v>0</v>
          </cell>
          <cell r="Y91">
            <v>0</v>
          </cell>
          <cell r="AA91">
            <v>0</v>
          </cell>
          <cell r="AB91">
            <v>0</v>
          </cell>
        </row>
        <row r="92">
          <cell r="B92">
            <v>450</v>
          </cell>
          <cell r="C92">
            <v>61</v>
          </cell>
          <cell r="D92" t="str">
            <v>Emergency</v>
          </cell>
          <cell r="E92" t="str">
            <v>Emergency</v>
          </cell>
          <cell r="G92">
            <v>0</v>
          </cell>
          <cell r="H92">
            <v>0</v>
          </cell>
          <cell r="I92">
            <v>0</v>
          </cell>
          <cell r="K92">
            <v>330408.17</v>
          </cell>
          <cell r="L92">
            <v>4.5798204508325037E-2</v>
          </cell>
          <cell r="M92">
            <v>330408.16530388471</v>
          </cell>
          <cell r="O92">
            <v>0</v>
          </cell>
          <cell r="P92">
            <v>0</v>
          </cell>
          <cell r="Q92">
            <v>0</v>
          </cell>
          <cell r="S92">
            <v>0</v>
          </cell>
          <cell r="T92">
            <v>0</v>
          </cell>
          <cell r="U92">
            <v>0</v>
          </cell>
          <cell r="W92">
            <v>1317.49</v>
          </cell>
          <cell r="X92">
            <v>5.3172172361009651E-4</v>
          </cell>
          <cell r="Y92">
            <v>1317.4899812744191</v>
          </cell>
          <cell r="AA92">
            <v>330408.17</v>
          </cell>
          <cell r="AB92">
            <v>331725.65528515913</v>
          </cell>
        </row>
        <row r="93">
          <cell r="B93">
            <v>460</v>
          </cell>
          <cell r="C93">
            <v>49</v>
          </cell>
          <cell r="D93" t="str">
            <v>Pulmonary</v>
          </cell>
          <cell r="E93" t="str">
            <v>Respiratory Therapy</v>
          </cell>
          <cell r="G93">
            <v>602.30999999999995</v>
          </cell>
          <cell r="H93">
            <v>5.4904785579542609E-3</v>
          </cell>
          <cell r="I93">
            <v>602.30999143932434</v>
          </cell>
          <cell r="K93">
            <v>950.01</v>
          </cell>
          <cell r="L93">
            <v>1.3168182937169461E-4</v>
          </cell>
          <cell r="M93">
            <v>950.00998649743906</v>
          </cell>
          <cell r="O93">
            <v>94899.89</v>
          </cell>
          <cell r="P93">
            <v>4.9667447529865925E-2</v>
          </cell>
          <cell r="Q93">
            <v>94899.888651180983</v>
          </cell>
          <cell r="S93">
            <v>0</v>
          </cell>
          <cell r="T93">
            <v>0</v>
          </cell>
          <cell r="U93">
            <v>0</v>
          </cell>
          <cell r="W93">
            <v>0</v>
          </cell>
          <cell r="X93">
            <v>0</v>
          </cell>
          <cell r="Y93">
            <v>0</v>
          </cell>
          <cell r="AA93">
            <v>1552.32</v>
          </cell>
          <cell r="AB93">
            <v>96452.20862911774</v>
          </cell>
        </row>
        <row r="94">
          <cell r="B94">
            <v>469</v>
          </cell>
          <cell r="C94">
            <v>49</v>
          </cell>
          <cell r="D94" t="str">
            <v>Other Pulmonary Function</v>
          </cell>
          <cell r="E94" t="str">
            <v>Respiratory Therapy</v>
          </cell>
          <cell r="G94">
            <v>0</v>
          </cell>
          <cell r="H94">
            <v>0</v>
          </cell>
          <cell r="I94">
            <v>0</v>
          </cell>
          <cell r="K94">
            <v>0</v>
          </cell>
          <cell r="L94">
            <v>0</v>
          </cell>
          <cell r="M94">
            <v>0</v>
          </cell>
          <cell r="O94">
            <v>0</v>
          </cell>
          <cell r="P94">
            <v>0</v>
          </cell>
          <cell r="Q94">
            <v>0</v>
          </cell>
          <cell r="S94">
            <v>0</v>
          </cell>
          <cell r="T94">
            <v>0</v>
          </cell>
          <cell r="U94">
            <v>0</v>
          </cell>
          <cell r="W94">
            <v>0</v>
          </cell>
          <cell r="X94">
            <v>0</v>
          </cell>
          <cell r="Y94">
            <v>0</v>
          </cell>
          <cell r="AA94">
            <v>0</v>
          </cell>
          <cell r="AB94">
            <v>0</v>
          </cell>
        </row>
        <row r="95">
          <cell r="B95">
            <v>470</v>
          </cell>
          <cell r="C95">
            <v>51</v>
          </cell>
          <cell r="D95" t="str">
            <v>Audiology Gen Class</v>
          </cell>
          <cell r="E95" t="str">
            <v>Occupational Therapy</v>
          </cell>
          <cell r="G95">
            <v>0</v>
          </cell>
          <cell r="H95">
            <v>0</v>
          </cell>
          <cell r="I95">
            <v>0</v>
          </cell>
          <cell r="K95">
            <v>1987.45</v>
          </cell>
          <cell r="L95">
            <v>2.754824178532589E-4</v>
          </cell>
          <cell r="M95">
            <v>1987.4499717522292</v>
          </cell>
          <cell r="O95">
            <v>7900.13</v>
          </cell>
          <cell r="P95">
            <v>4.1346654063995191E-3</v>
          </cell>
          <cell r="Q95">
            <v>7900.1298877148793</v>
          </cell>
          <cell r="S95">
            <v>0</v>
          </cell>
          <cell r="T95">
            <v>0</v>
          </cell>
          <cell r="U95">
            <v>0</v>
          </cell>
          <cell r="W95">
            <v>0</v>
          </cell>
          <cell r="X95">
            <v>0</v>
          </cell>
          <cell r="Y95">
            <v>0</v>
          </cell>
          <cell r="AA95">
            <v>1987.45</v>
          </cell>
          <cell r="AB95">
            <v>9887.5798594671087</v>
          </cell>
        </row>
        <row r="96">
          <cell r="B96">
            <v>471</v>
          </cell>
          <cell r="C96">
            <v>25</v>
          </cell>
          <cell r="D96" t="str">
            <v>SP Lang-Path</v>
          </cell>
          <cell r="E96" t="str">
            <v>Adults and Pediatrics</v>
          </cell>
          <cell r="G96">
            <v>0</v>
          </cell>
          <cell r="H96">
            <v>0</v>
          </cell>
          <cell r="I96">
            <v>0</v>
          </cell>
          <cell r="K96">
            <v>0</v>
          </cell>
          <cell r="L96">
            <v>0</v>
          </cell>
          <cell r="M96">
            <v>0</v>
          </cell>
          <cell r="O96">
            <v>0</v>
          </cell>
          <cell r="P96">
            <v>0</v>
          </cell>
          <cell r="Q96">
            <v>0</v>
          </cell>
          <cell r="S96">
            <v>0</v>
          </cell>
          <cell r="T96">
            <v>0</v>
          </cell>
          <cell r="U96">
            <v>0</v>
          </cell>
          <cell r="W96">
            <v>0</v>
          </cell>
          <cell r="X96">
            <v>0</v>
          </cell>
          <cell r="Y96">
            <v>0</v>
          </cell>
          <cell r="AA96">
            <v>0</v>
          </cell>
          <cell r="AB96">
            <v>0</v>
          </cell>
        </row>
        <row r="97">
          <cell r="B97">
            <v>480</v>
          </cell>
          <cell r="C97">
            <v>53</v>
          </cell>
          <cell r="D97" t="str">
            <v>Cardiology</v>
          </cell>
          <cell r="E97" t="str">
            <v>Electrocardiology</v>
          </cell>
          <cell r="G97">
            <v>0</v>
          </cell>
          <cell r="H97">
            <v>0</v>
          </cell>
          <cell r="I97">
            <v>0</v>
          </cell>
          <cell r="K97">
            <v>60285.22</v>
          </cell>
          <cell r="L97">
            <v>8.3561942018242682E-3</v>
          </cell>
          <cell r="M97">
            <v>60285.219143161812</v>
          </cell>
          <cell r="O97">
            <v>191280.8</v>
          </cell>
          <cell r="P97">
            <v>0.10011001169201331</v>
          </cell>
          <cell r="Q97">
            <v>191280.79728131212</v>
          </cell>
          <cell r="S97">
            <v>0</v>
          </cell>
          <cell r="T97">
            <v>0</v>
          </cell>
          <cell r="U97">
            <v>0</v>
          </cell>
          <cell r="W97">
            <v>0</v>
          </cell>
          <cell r="X97">
            <v>0</v>
          </cell>
          <cell r="Y97">
            <v>0</v>
          </cell>
          <cell r="AA97">
            <v>60285.22</v>
          </cell>
          <cell r="AB97">
            <v>251566.01642447393</v>
          </cell>
        </row>
        <row r="98">
          <cell r="B98">
            <v>481</v>
          </cell>
          <cell r="C98">
            <v>59</v>
          </cell>
          <cell r="D98" t="str">
            <v>Cardiac Cath Lab</v>
          </cell>
          <cell r="E98" t="str">
            <v>Cardiac Catherization</v>
          </cell>
          <cell r="G98">
            <v>0</v>
          </cell>
          <cell r="H98">
            <v>0</v>
          </cell>
          <cell r="I98">
            <v>0</v>
          </cell>
          <cell r="K98">
            <v>0</v>
          </cell>
          <cell r="L98">
            <v>0</v>
          </cell>
          <cell r="M98">
            <v>0</v>
          </cell>
          <cell r="O98">
            <v>0</v>
          </cell>
          <cell r="P98">
            <v>0</v>
          </cell>
          <cell r="Q98">
            <v>0</v>
          </cell>
          <cell r="S98">
            <v>0</v>
          </cell>
          <cell r="T98">
            <v>0</v>
          </cell>
          <cell r="U98">
            <v>0</v>
          </cell>
          <cell r="W98">
            <v>0</v>
          </cell>
          <cell r="X98">
            <v>0</v>
          </cell>
          <cell r="Y98">
            <v>0</v>
          </cell>
          <cell r="AA98">
            <v>0</v>
          </cell>
          <cell r="AB98">
            <v>0</v>
          </cell>
        </row>
        <row r="99">
          <cell r="B99">
            <v>482</v>
          </cell>
          <cell r="C99">
            <v>53</v>
          </cell>
          <cell r="D99" t="str">
            <v>Stress Test</v>
          </cell>
          <cell r="E99" t="str">
            <v>Electrocardiology</v>
          </cell>
          <cell r="G99">
            <v>0</v>
          </cell>
          <cell r="H99">
            <v>0</v>
          </cell>
          <cell r="I99">
            <v>0</v>
          </cell>
          <cell r="K99">
            <v>0</v>
          </cell>
          <cell r="L99">
            <v>0</v>
          </cell>
          <cell r="M99">
            <v>0</v>
          </cell>
          <cell r="O99">
            <v>0</v>
          </cell>
          <cell r="P99">
            <v>0</v>
          </cell>
          <cell r="Q99">
            <v>0</v>
          </cell>
          <cell r="S99">
            <v>0</v>
          </cell>
          <cell r="T99">
            <v>0</v>
          </cell>
          <cell r="U99">
            <v>0</v>
          </cell>
          <cell r="W99">
            <v>0</v>
          </cell>
          <cell r="X99">
            <v>0</v>
          </cell>
          <cell r="Y99">
            <v>0</v>
          </cell>
          <cell r="AA99">
            <v>0</v>
          </cell>
          <cell r="AB99">
            <v>0</v>
          </cell>
        </row>
        <row r="100">
          <cell r="B100">
            <v>490</v>
          </cell>
          <cell r="C100">
            <v>60</v>
          </cell>
          <cell r="D100" t="str">
            <v>AMBUL SURG</v>
          </cell>
          <cell r="E100" t="str">
            <v>Clinic</v>
          </cell>
          <cell r="G100">
            <v>0</v>
          </cell>
          <cell r="H100">
            <v>0</v>
          </cell>
          <cell r="I100">
            <v>0</v>
          </cell>
          <cell r="K100">
            <v>390959.97</v>
          </cell>
          <cell r="L100">
            <v>5.4191349628638488E-2</v>
          </cell>
          <cell r="M100">
            <v>390959.96444325766</v>
          </cell>
          <cell r="O100">
            <v>3003.21</v>
          </cell>
          <cell r="P100">
            <v>1.5717802738882906E-3</v>
          </cell>
          <cell r="Q100">
            <v>3003.2099573151586</v>
          </cell>
          <cell r="S100">
            <v>0</v>
          </cell>
          <cell r="T100">
            <v>0</v>
          </cell>
          <cell r="U100">
            <v>0</v>
          </cell>
          <cell r="W100">
            <v>1010244.05</v>
          </cell>
          <cell r="X100">
            <v>0.40772127874431274</v>
          </cell>
          <cell r="Y100">
            <v>1010244.0356413281</v>
          </cell>
          <cell r="AA100">
            <v>390959.97</v>
          </cell>
          <cell r="AB100">
            <v>1404207.2100419009</v>
          </cell>
        </row>
        <row r="101">
          <cell r="B101">
            <v>510</v>
          </cell>
          <cell r="C101">
            <v>60</v>
          </cell>
          <cell r="D101" t="str">
            <v>Clinic/PMS</v>
          </cell>
          <cell r="E101" t="str">
            <v>Clinic</v>
          </cell>
          <cell r="G101">
            <v>0</v>
          </cell>
          <cell r="H101">
            <v>0</v>
          </cell>
          <cell r="I101">
            <v>0</v>
          </cell>
          <cell r="K101">
            <v>1309638.97</v>
          </cell>
          <cell r="L101">
            <v>0.18153035798156009</v>
          </cell>
          <cell r="M101">
            <v>1309638.9513860065</v>
          </cell>
          <cell r="O101">
            <v>0</v>
          </cell>
          <cell r="P101">
            <v>0</v>
          </cell>
          <cell r="Q101">
            <v>0</v>
          </cell>
          <cell r="S101">
            <v>0</v>
          </cell>
          <cell r="T101">
            <v>0</v>
          </cell>
          <cell r="U101">
            <v>0</v>
          </cell>
          <cell r="W101">
            <v>7867.05</v>
          </cell>
          <cell r="X101">
            <v>3.175038433480945E-3</v>
          </cell>
          <cell r="Y101">
            <v>7867.0498881850481</v>
          </cell>
          <cell r="AA101">
            <v>1309638.97</v>
          </cell>
          <cell r="AB101">
            <v>1317506.0012741915</v>
          </cell>
        </row>
        <row r="102">
          <cell r="B102">
            <v>511</v>
          </cell>
          <cell r="C102">
            <v>60</v>
          </cell>
          <cell r="D102" t="str">
            <v>Chronic Pain Center</v>
          </cell>
          <cell r="E102" t="str">
            <v>Clinic</v>
          </cell>
          <cell r="G102">
            <v>0</v>
          </cell>
          <cell r="H102">
            <v>0</v>
          </cell>
          <cell r="I102">
            <v>0</v>
          </cell>
          <cell r="K102">
            <v>0</v>
          </cell>
          <cell r="L102">
            <v>0</v>
          </cell>
          <cell r="M102">
            <v>0</v>
          </cell>
          <cell r="O102">
            <v>0</v>
          </cell>
          <cell r="P102">
            <v>0</v>
          </cell>
          <cell r="Q102">
            <v>0</v>
          </cell>
          <cell r="S102">
            <v>0</v>
          </cell>
          <cell r="T102">
            <v>0</v>
          </cell>
          <cell r="U102">
            <v>0</v>
          </cell>
          <cell r="W102">
            <v>0</v>
          </cell>
          <cell r="X102">
            <v>0</v>
          </cell>
          <cell r="Y102">
            <v>0</v>
          </cell>
          <cell r="AA102">
            <v>0</v>
          </cell>
          <cell r="AB102">
            <v>0</v>
          </cell>
        </row>
        <row r="103">
          <cell r="B103">
            <v>540</v>
          </cell>
          <cell r="C103">
            <v>65</v>
          </cell>
          <cell r="D103" t="str">
            <v>AMBULANCE</v>
          </cell>
          <cell r="E103">
            <v>0</v>
          </cell>
          <cell r="G103">
            <v>0</v>
          </cell>
          <cell r="H103">
            <v>0</v>
          </cell>
          <cell r="I103">
            <v>0</v>
          </cell>
          <cell r="K103">
            <v>0</v>
          </cell>
          <cell r="L103">
            <v>0</v>
          </cell>
          <cell r="M103">
            <v>0</v>
          </cell>
          <cell r="O103">
            <v>0</v>
          </cell>
          <cell r="P103">
            <v>0</v>
          </cell>
          <cell r="Q103">
            <v>0</v>
          </cell>
          <cell r="S103">
            <v>0</v>
          </cell>
          <cell r="T103">
            <v>0</v>
          </cell>
          <cell r="U103">
            <v>0</v>
          </cell>
          <cell r="W103">
            <v>0</v>
          </cell>
          <cell r="X103">
            <v>0</v>
          </cell>
          <cell r="Y103">
            <v>0</v>
          </cell>
          <cell r="AA103">
            <v>0</v>
          </cell>
          <cell r="AB103">
            <v>0</v>
          </cell>
        </row>
        <row r="104">
          <cell r="B104">
            <v>544</v>
          </cell>
          <cell r="C104">
            <v>65</v>
          </cell>
          <cell r="D104" t="str">
            <v>AMBUL/OXY</v>
          </cell>
          <cell r="E104">
            <v>0</v>
          </cell>
          <cell r="G104">
            <v>0</v>
          </cell>
          <cell r="H104">
            <v>0</v>
          </cell>
          <cell r="I104">
            <v>0</v>
          </cell>
          <cell r="K104">
            <v>0</v>
          </cell>
          <cell r="L104">
            <v>0</v>
          </cell>
          <cell r="M104">
            <v>0</v>
          </cell>
          <cell r="O104">
            <v>0</v>
          </cell>
          <cell r="P104">
            <v>0</v>
          </cell>
          <cell r="Q104">
            <v>0</v>
          </cell>
          <cell r="S104">
            <v>0</v>
          </cell>
          <cell r="T104">
            <v>0</v>
          </cell>
          <cell r="U104">
            <v>0</v>
          </cell>
          <cell r="W104">
            <v>0</v>
          </cell>
          <cell r="X104">
            <v>0</v>
          </cell>
          <cell r="Y104">
            <v>0</v>
          </cell>
          <cell r="AA104">
            <v>0</v>
          </cell>
          <cell r="AB104">
            <v>0</v>
          </cell>
        </row>
        <row r="105">
          <cell r="B105">
            <v>610</v>
          </cell>
          <cell r="C105">
            <v>59.2</v>
          </cell>
          <cell r="D105" t="str">
            <v>MRI</v>
          </cell>
          <cell r="E105" t="str">
            <v>MRI</v>
          </cell>
          <cell r="G105">
            <v>0</v>
          </cell>
          <cell r="H105">
            <v>0</v>
          </cell>
          <cell r="I105">
            <v>0</v>
          </cell>
          <cell r="K105">
            <v>0</v>
          </cell>
          <cell r="L105">
            <v>0</v>
          </cell>
          <cell r="M105">
            <v>0</v>
          </cell>
          <cell r="O105">
            <v>0</v>
          </cell>
          <cell r="P105">
            <v>0</v>
          </cell>
          <cell r="Q105">
            <v>0</v>
          </cell>
          <cell r="S105">
            <v>259726.52000000002</v>
          </cell>
          <cell r="T105">
            <v>0.15690105078717592</v>
          </cell>
          <cell r="U105">
            <v>259726.51630848818</v>
          </cell>
          <cell r="W105">
            <v>0</v>
          </cell>
          <cell r="X105">
            <v>0</v>
          </cell>
          <cell r="Y105">
            <v>0</v>
          </cell>
          <cell r="AA105">
            <v>0</v>
          </cell>
          <cell r="AB105">
            <v>259726.51630848818</v>
          </cell>
        </row>
        <row r="106">
          <cell r="B106">
            <v>611</v>
          </cell>
          <cell r="C106">
            <v>59.2</v>
          </cell>
          <cell r="D106" t="str">
            <v>MRI - Brain</v>
          </cell>
          <cell r="E106" t="str">
            <v>MRI</v>
          </cell>
          <cell r="G106">
            <v>0</v>
          </cell>
          <cell r="H106">
            <v>0</v>
          </cell>
          <cell r="I106">
            <v>0</v>
          </cell>
          <cell r="K106">
            <v>0</v>
          </cell>
          <cell r="L106">
            <v>0</v>
          </cell>
          <cell r="M106">
            <v>0</v>
          </cell>
          <cell r="O106">
            <v>0</v>
          </cell>
          <cell r="P106">
            <v>0</v>
          </cell>
          <cell r="Q106">
            <v>0</v>
          </cell>
          <cell r="S106">
            <v>0</v>
          </cell>
          <cell r="T106">
            <v>0</v>
          </cell>
          <cell r="U106">
            <v>0</v>
          </cell>
          <cell r="W106">
            <v>0</v>
          </cell>
          <cell r="X106">
            <v>0</v>
          </cell>
          <cell r="Y106">
            <v>0</v>
          </cell>
          <cell r="AA106">
            <v>0</v>
          </cell>
          <cell r="AB106">
            <v>0</v>
          </cell>
        </row>
        <row r="107">
          <cell r="B107">
            <v>612</v>
          </cell>
          <cell r="C107">
            <v>59.2</v>
          </cell>
          <cell r="D107" t="str">
            <v>MRI - Spinal</v>
          </cell>
          <cell r="E107" t="str">
            <v>MRI</v>
          </cell>
          <cell r="G107">
            <v>0</v>
          </cell>
          <cell r="H107">
            <v>0</v>
          </cell>
          <cell r="I107">
            <v>0</v>
          </cell>
          <cell r="K107">
            <v>0</v>
          </cell>
          <cell r="L107">
            <v>0</v>
          </cell>
          <cell r="M107">
            <v>0</v>
          </cell>
          <cell r="O107">
            <v>0</v>
          </cell>
          <cell r="P107">
            <v>0</v>
          </cell>
          <cell r="Q107">
            <v>0</v>
          </cell>
          <cell r="S107">
            <v>0</v>
          </cell>
          <cell r="T107">
            <v>0</v>
          </cell>
          <cell r="U107">
            <v>0</v>
          </cell>
          <cell r="W107">
            <v>0</v>
          </cell>
          <cell r="X107">
            <v>0</v>
          </cell>
          <cell r="Y107">
            <v>0</v>
          </cell>
          <cell r="AA107">
            <v>0</v>
          </cell>
          <cell r="AB107">
            <v>0</v>
          </cell>
        </row>
        <row r="108">
          <cell r="B108">
            <v>621</v>
          </cell>
          <cell r="C108">
            <v>55</v>
          </cell>
          <cell r="D108" t="str">
            <v>MED-SUR SUPP/INCDNT RAD</v>
          </cell>
          <cell r="E108" t="str">
            <v>Medical Supplies Charged to Patient</v>
          </cell>
          <cell r="G108">
            <v>0</v>
          </cell>
          <cell r="H108">
            <v>0</v>
          </cell>
          <cell r="I108">
            <v>0</v>
          </cell>
          <cell r="K108">
            <v>0</v>
          </cell>
          <cell r="L108">
            <v>0</v>
          </cell>
          <cell r="M108">
            <v>0</v>
          </cell>
          <cell r="O108">
            <v>0</v>
          </cell>
          <cell r="P108">
            <v>0</v>
          </cell>
          <cell r="Q108">
            <v>0</v>
          </cell>
          <cell r="S108">
            <v>0</v>
          </cell>
          <cell r="T108">
            <v>0</v>
          </cell>
          <cell r="U108">
            <v>0</v>
          </cell>
          <cell r="W108">
            <v>0</v>
          </cell>
          <cell r="X108">
            <v>0</v>
          </cell>
          <cell r="Y108">
            <v>0</v>
          </cell>
          <cell r="AA108">
            <v>0</v>
          </cell>
          <cell r="AB108">
            <v>0</v>
          </cell>
        </row>
        <row r="109">
          <cell r="B109">
            <v>622</v>
          </cell>
          <cell r="C109">
            <v>55</v>
          </cell>
          <cell r="D109" t="str">
            <v>MED-SUR SUPP/INCDNT ODX</v>
          </cell>
          <cell r="E109" t="str">
            <v>Medical Supplies Charged to Patient</v>
          </cell>
          <cell r="G109">
            <v>0</v>
          </cell>
          <cell r="H109">
            <v>0</v>
          </cell>
          <cell r="I109">
            <v>0</v>
          </cell>
          <cell r="K109">
            <v>0</v>
          </cell>
          <cell r="L109">
            <v>0</v>
          </cell>
          <cell r="M109">
            <v>0</v>
          </cell>
          <cell r="O109">
            <v>0</v>
          </cell>
          <cell r="P109">
            <v>0</v>
          </cell>
          <cell r="Q109">
            <v>0</v>
          </cell>
          <cell r="S109">
            <v>0</v>
          </cell>
          <cell r="T109">
            <v>0</v>
          </cell>
          <cell r="U109">
            <v>0</v>
          </cell>
          <cell r="W109">
            <v>0</v>
          </cell>
          <cell r="X109">
            <v>0</v>
          </cell>
          <cell r="Y109">
            <v>0</v>
          </cell>
          <cell r="AA109">
            <v>0</v>
          </cell>
          <cell r="AB109">
            <v>0</v>
          </cell>
        </row>
        <row r="110">
          <cell r="B110">
            <v>623</v>
          </cell>
          <cell r="C110">
            <v>55</v>
          </cell>
          <cell r="D110" t="str">
            <v>SURG DRESSING</v>
          </cell>
          <cell r="E110" t="str">
            <v>Medical Supplies Charged to Patient</v>
          </cell>
          <cell r="G110">
            <v>0</v>
          </cell>
          <cell r="H110">
            <v>0</v>
          </cell>
          <cell r="I110">
            <v>0</v>
          </cell>
          <cell r="K110">
            <v>0</v>
          </cell>
          <cell r="L110">
            <v>0</v>
          </cell>
          <cell r="M110">
            <v>0</v>
          </cell>
          <cell r="O110">
            <v>0</v>
          </cell>
          <cell r="P110">
            <v>0</v>
          </cell>
          <cell r="Q110">
            <v>0</v>
          </cell>
          <cell r="S110">
            <v>0</v>
          </cell>
          <cell r="T110">
            <v>0</v>
          </cell>
          <cell r="U110">
            <v>0</v>
          </cell>
          <cell r="W110">
            <v>0</v>
          </cell>
          <cell r="X110">
            <v>0</v>
          </cell>
          <cell r="Y110">
            <v>0</v>
          </cell>
          <cell r="AA110">
            <v>0</v>
          </cell>
          <cell r="AB110">
            <v>0</v>
          </cell>
        </row>
        <row r="111">
          <cell r="B111">
            <v>630</v>
          </cell>
          <cell r="C111">
            <v>56</v>
          </cell>
          <cell r="D111" t="str">
            <v>Pharmacy Reserved 01/01/98</v>
          </cell>
          <cell r="E111" t="str">
            <v>Drugs Charged To Patients</v>
          </cell>
          <cell r="G111">
            <v>0</v>
          </cell>
          <cell r="H111">
            <v>0</v>
          </cell>
          <cell r="I111">
            <v>0</v>
          </cell>
          <cell r="K111">
            <v>470671.57</v>
          </cell>
          <cell r="L111">
            <v>6.5240253650853813E-2</v>
          </cell>
          <cell r="M111">
            <v>470671.56331031094</v>
          </cell>
          <cell r="O111">
            <v>584.86</v>
          </cell>
          <cell r="P111">
            <v>3.0609628064181513E-4</v>
          </cell>
          <cell r="Q111">
            <v>584.85999168734247</v>
          </cell>
          <cell r="S111">
            <v>0</v>
          </cell>
          <cell r="T111">
            <v>0</v>
          </cell>
          <cell r="U111">
            <v>0</v>
          </cell>
          <cell r="W111">
            <v>0</v>
          </cell>
          <cell r="X111">
            <v>0</v>
          </cell>
          <cell r="Y111">
            <v>0</v>
          </cell>
          <cell r="AA111">
            <v>470671.57</v>
          </cell>
          <cell r="AB111">
            <v>471256.42330199829</v>
          </cell>
        </row>
        <row r="112">
          <cell r="B112">
            <v>634</v>
          </cell>
          <cell r="C112">
            <v>56</v>
          </cell>
          <cell r="D112" t="str">
            <v>EPO</v>
          </cell>
          <cell r="E112" t="str">
            <v>Drugs Charged To Patients</v>
          </cell>
          <cell r="G112">
            <v>0</v>
          </cell>
          <cell r="H112">
            <v>0</v>
          </cell>
          <cell r="I112">
            <v>0</v>
          </cell>
          <cell r="K112">
            <v>0</v>
          </cell>
          <cell r="L112">
            <v>0</v>
          </cell>
          <cell r="M112">
            <v>0</v>
          </cell>
          <cell r="O112">
            <v>0</v>
          </cell>
          <cell r="P112">
            <v>0</v>
          </cell>
          <cell r="Q112">
            <v>0</v>
          </cell>
          <cell r="S112">
            <v>0</v>
          </cell>
          <cell r="T112">
            <v>0</v>
          </cell>
          <cell r="U112">
            <v>0</v>
          </cell>
          <cell r="W112">
            <v>0</v>
          </cell>
          <cell r="X112">
            <v>0</v>
          </cell>
          <cell r="Y112">
            <v>0</v>
          </cell>
          <cell r="AA112">
            <v>0</v>
          </cell>
          <cell r="AB112">
            <v>0</v>
          </cell>
        </row>
        <row r="113">
          <cell r="B113">
            <v>636</v>
          </cell>
          <cell r="C113">
            <v>56</v>
          </cell>
          <cell r="D113" t="str">
            <v>Drugs Requiring Detailed Coding</v>
          </cell>
          <cell r="E113" t="str">
            <v>Drugs Charged To Patients</v>
          </cell>
          <cell r="G113">
            <v>0</v>
          </cell>
          <cell r="H113">
            <v>0</v>
          </cell>
          <cell r="I113">
            <v>0</v>
          </cell>
          <cell r="K113">
            <v>0</v>
          </cell>
          <cell r="L113">
            <v>0</v>
          </cell>
          <cell r="M113">
            <v>0</v>
          </cell>
          <cell r="O113">
            <v>0</v>
          </cell>
          <cell r="P113">
            <v>0</v>
          </cell>
          <cell r="Q113">
            <v>0</v>
          </cell>
          <cell r="S113">
            <v>0</v>
          </cell>
          <cell r="T113">
            <v>0</v>
          </cell>
          <cell r="U113">
            <v>0</v>
          </cell>
          <cell r="W113">
            <v>0</v>
          </cell>
          <cell r="X113">
            <v>0</v>
          </cell>
          <cell r="Y113">
            <v>0</v>
          </cell>
          <cell r="AA113">
            <v>0</v>
          </cell>
          <cell r="AB113">
            <v>0</v>
          </cell>
        </row>
        <row r="114">
          <cell r="B114">
            <v>700</v>
          </cell>
          <cell r="C114">
            <v>61</v>
          </cell>
          <cell r="D114" t="str">
            <v>CAST ROOM Cast Removal</v>
          </cell>
          <cell r="E114" t="str">
            <v>Emergency</v>
          </cell>
          <cell r="G114">
            <v>0</v>
          </cell>
          <cell r="H114">
            <v>0</v>
          </cell>
          <cell r="I114">
            <v>0</v>
          </cell>
          <cell r="K114">
            <v>0</v>
          </cell>
          <cell r="L114">
            <v>0</v>
          </cell>
          <cell r="M114">
            <v>0</v>
          </cell>
          <cell r="O114">
            <v>0</v>
          </cell>
          <cell r="P114">
            <v>0</v>
          </cell>
          <cell r="Q114">
            <v>0</v>
          </cell>
          <cell r="S114">
            <v>0</v>
          </cell>
          <cell r="T114">
            <v>0</v>
          </cell>
          <cell r="U114">
            <v>0</v>
          </cell>
          <cell r="W114">
            <v>0</v>
          </cell>
          <cell r="X114">
            <v>0</v>
          </cell>
          <cell r="Y114">
            <v>0</v>
          </cell>
          <cell r="AA114">
            <v>0</v>
          </cell>
          <cell r="AB114">
            <v>0</v>
          </cell>
        </row>
        <row r="115">
          <cell r="B115">
            <v>710</v>
          </cell>
          <cell r="C115">
            <v>37</v>
          </cell>
          <cell r="D115" t="str">
            <v>Recovery Room</v>
          </cell>
          <cell r="E115" t="str">
            <v>Operating Room</v>
          </cell>
          <cell r="G115">
            <v>0</v>
          </cell>
          <cell r="H115">
            <v>0</v>
          </cell>
          <cell r="I115">
            <v>0</v>
          </cell>
          <cell r="K115">
            <v>2413.11</v>
          </cell>
          <cell r="L115">
            <v>3.3448357309410429E-4</v>
          </cell>
          <cell r="M115">
            <v>2413.1099657022928</v>
          </cell>
          <cell r="O115">
            <v>0</v>
          </cell>
          <cell r="P115">
            <v>0</v>
          </cell>
          <cell r="Q115">
            <v>0</v>
          </cell>
          <cell r="S115">
            <v>0</v>
          </cell>
          <cell r="T115">
            <v>0</v>
          </cell>
          <cell r="U115">
            <v>0</v>
          </cell>
          <cell r="W115">
            <v>22765.370000000003</v>
          </cell>
          <cell r="X115">
            <v>9.1878054292796035E-3</v>
          </cell>
          <cell r="Y115">
            <v>22765.369676434148</v>
          </cell>
          <cell r="AA115">
            <v>2413.11</v>
          </cell>
          <cell r="AB115">
            <v>25178.479642136441</v>
          </cell>
        </row>
        <row r="116">
          <cell r="B116">
            <v>719</v>
          </cell>
          <cell r="C116">
            <v>37</v>
          </cell>
          <cell r="D116" t="str">
            <v>OTHER RECOV RM</v>
          </cell>
          <cell r="E116" t="str">
            <v>Operating Room</v>
          </cell>
          <cell r="G116">
            <v>0</v>
          </cell>
          <cell r="H116">
            <v>0</v>
          </cell>
          <cell r="I116">
            <v>0</v>
          </cell>
          <cell r="K116">
            <v>0</v>
          </cell>
          <cell r="L116">
            <v>0</v>
          </cell>
          <cell r="M116">
            <v>0</v>
          </cell>
          <cell r="O116">
            <v>0</v>
          </cell>
          <cell r="P116">
            <v>0</v>
          </cell>
          <cell r="Q116">
            <v>0</v>
          </cell>
          <cell r="S116">
            <v>0</v>
          </cell>
          <cell r="T116">
            <v>0</v>
          </cell>
          <cell r="U116">
            <v>0</v>
          </cell>
          <cell r="W116">
            <v>0</v>
          </cell>
          <cell r="X116">
            <v>0</v>
          </cell>
          <cell r="Y116">
            <v>0</v>
          </cell>
          <cell r="AA116">
            <v>0</v>
          </cell>
          <cell r="AB116">
            <v>0</v>
          </cell>
        </row>
        <row r="117">
          <cell r="B117">
            <v>720</v>
          </cell>
          <cell r="C117">
            <v>39</v>
          </cell>
          <cell r="D117" t="str">
            <v>DELIVEROOM/LABOR</v>
          </cell>
          <cell r="E117" t="str">
            <v>Delivery Room &amp; Labor Room</v>
          </cell>
          <cell r="G117">
            <v>0</v>
          </cell>
          <cell r="H117">
            <v>0</v>
          </cell>
          <cell r="I117">
            <v>0</v>
          </cell>
          <cell r="K117">
            <v>1848.42</v>
          </cell>
          <cell r="L117">
            <v>2.562113315093818E-4</v>
          </cell>
          <cell r="M117">
            <v>1848.4199737282729</v>
          </cell>
          <cell r="O117">
            <v>0</v>
          </cell>
          <cell r="P117">
            <v>0</v>
          </cell>
          <cell r="Q117">
            <v>0</v>
          </cell>
          <cell r="S117">
            <v>0</v>
          </cell>
          <cell r="T117">
            <v>0</v>
          </cell>
          <cell r="U117">
            <v>0</v>
          </cell>
          <cell r="W117">
            <v>0</v>
          </cell>
          <cell r="X117">
            <v>0</v>
          </cell>
          <cell r="Y117">
            <v>0</v>
          </cell>
          <cell r="AA117">
            <v>1848.42</v>
          </cell>
          <cell r="AB117">
            <v>1848.4199737282729</v>
          </cell>
        </row>
        <row r="118">
          <cell r="B118">
            <v>724</v>
          </cell>
          <cell r="C118">
            <v>39</v>
          </cell>
          <cell r="D118" t="str">
            <v>BIRTHING CENTER</v>
          </cell>
          <cell r="E118" t="str">
            <v>Delivery Room &amp; Labor Room</v>
          </cell>
          <cell r="G118">
            <v>0</v>
          </cell>
          <cell r="H118">
            <v>0</v>
          </cell>
          <cell r="I118">
            <v>0</v>
          </cell>
          <cell r="K118">
            <v>0</v>
          </cell>
          <cell r="L118">
            <v>0</v>
          </cell>
          <cell r="M118">
            <v>0</v>
          </cell>
          <cell r="O118">
            <v>0</v>
          </cell>
          <cell r="P118">
            <v>0</v>
          </cell>
          <cell r="Q118">
            <v>0</v>
          </cell>
          <cell r="S118">
            <v>0</v>
          </cell>
          <cell r="T118">
            <v>0</v>
          </cell>
          <cell r="U118">
            <v>0</v>
          </cell>
          <cell r="W118">
            <v>0</v>
          </cell>
          <cell r="X118">
            <v>0</v>
          </cell>
          <cell r="Y118">
            <v>0</v>
          </cell>
          <cell r="AA118">
            <v>0</v>
          </cell>
          <cell r="AB118">
            <v>0</v>
          </cell>
        </row>
        <row r="119">
          <cell r="B119">
            <v>730</v>
          </cell>
          <cell r="C119">
            <v>53</v>
          </cell>
          <cell r="D119" t="str">
            <v>EKG/ECG</v>
          </cell>
          <cell r="E119" t="str">
            <v>Electrocardiology</v>
          </cell>
          <cell r="G119">
            <v>523.06999999999994</v>
          </cell>
          <cell r="H119">
            <v>4.7681503201161112E-3</v>
          </cell>
          <cell r="I119">
            <v>523.0699925655681</v>
          </cell>
          <cell r="K119">
            <v>821.41</v>
          </cell>
          <cell r="L119">
            <v>1.1385645568383878E-4</v>
          </cell>
          <cell r="M119">
            <v>821.40998832524019</v>
          </cell>
          <cell r="O119">
            <v>30288.61</v>
          </cell>
          <cell r="P119">
            <v>1.5852051545345018E-2</v>
          </cell>
          <cell r="Q119">
            <v>30288.609569505788</v>
          </cell>
          <cell r="S119">
            <v>0</v>
          </cell>
          <cell r="T119">
            <v>0</v>
          </cell>
          <cell r="U119">
            <v>0</v>
          </cell>
          <cell r="W119">
            <v>0</v>
          </cell>
          <cell r="X119">
            <v>0</v>
          </cell>
          <cell r="Y119">
            <v>0</v>
          </cell>
          <cell r="AA119">
            <v>1344.48</v>
          </cell>
          <cell r="AB119">
            <v>31633.089550396595</v>
          </cell>
        </row>
        <row r="120">
          <cell r="B120">
            <v>731</v>
          </cell>
          <cell r="C120">
            <v>53</v>
          </cell>
          <cell r="D120" t="str">
            <v>Holter Moniter</v>
          </cell>
          <cell r="E120" t="str">
            <v>Electrocardiology</v>
          </cell>
          <cell r="G120">
            <v>0</v>
          </cell>
          <cell r="H120">
            <v>0</v>
          </cell>
          <cell r="I120">
            <v>0</v>
          </cell>
          <cell r="K120">
            <v>0</v>
          </cell>
          <cell r="L120">
            <v>0</v>
          </cell>
          <cell r="M120">
            <v>0</v>
          </cell>
          <cell r="O120">
            <v>0</v>
          </cell>
          <cell r="P120">
            <v>0</v>
          </cell>
          <cell r="Q120">
            <v>0</v>
          </cell>
          <cell r="S120">
            <v>0</v>
          </cell>
          <cell r="T120">
            <v>0</v>
          </cell>
          <cell r="U120">
            <v>0</v>
          </cell>
          <cell r="W120">
            <v>0</v>
          </cell>
          <cell r="X120">
            <v>0</v>
          </cell>
          <cell r="Y120">
            <v>0</v>
          </cell>
          <cell r="AA120">
            <v>0</v>
          </cell>
          <cell r="AB120">
            <v>0</v>
          </cell>
        </row>
        <row r="121">
          <cell r="B121">
            <v>732</v>
          </cell>
          <cell r="C121">
            <v>25</v>
          </cell>
          <cell r="D121" t="str">
            <v>TELEMETRY</v>
          </cell>
          <cell r="E121" t="str">
            <v>Adults and Pediatrics</v>
          </cell>
          <cell r="G121">
            <v>0</v>
          </cell>
          <cell r="H121">
            <v>0</v>
          </cell>
          <cell r="I121">
            <v>0</v>
          </cell>
          <cell r="K121">
            <v>0</v>
          </cell>
          <cell r="L121">
            <v>0</v>
          </cell>
          <cell r="M121">
            <v>0</v>
          </cell>
          <cell r="O121">
            <v>0</v>
          </cell>
          <cell r="P121">
            <v>0</v>
          </cell>
          <cell r="Q121">
            <v>0</v>
          </cell>
          <cell r="S121">
            <v>0</v>
          </cell>
          <cell r="T121">
            <v>0</v>
          </cell>
          <cell r="U121">
            <v>0</v>
          </cell>
          <cell r="W121">
            <v>0</v>
          </cell>
          <cell r="X121">
            <v>0</v>
          </cell>
          <cell r="Y121">
            <v>0</v>
          </cell>
          <cell r="AA121">
            <v>0</v>
          </cell>
          <cell r="AB121">
            <v>0</v>
          </cell>
        </row>
        <row r="122">
          <cell r="B122">
            <v>740</v>
          </cell>
          <cell r="C122">
            <v>54</v>
          </cell>
          <cell r="D122" t="str">
            <v>EEG</v>
          </cell>
          <cell r="E122" t="str">
            <v>Electroencephalography</v>
          </cell>
          <cell r="G122">
            <v>0</v>
          </cell>
          <cell r="H122">
            <v>0</v>
          </cell>
          <cell r="I122">
            <v>0</v>
          </cell>
          <cell r="K122">
            <v>0</v>
          </cell>
          <cell r="L122">
            <v>0</v>
          </cell>
          <cell r="M122">
            <v>0</v>
          </cell>
          <cell r="O122">
            <v>18074.77</v>
          </cell>
          <cell r="P122">
            <v>9.4597337319294542E-3</v>
          </cell>
          <cell r="Q122">
            <v>18074.769743101984</v>
          </cell>
          <cell r="S122">
            <v>0</v>
          </cell>
          <cell r="T122">
            <v>0</v>
          </cell>
          <cell r="U122">
            <v>0</v>
          </cell>
          <cell r="W122">
            <v>0</v>
          </cell>
          <cell r="X122">
            <v>0</v>
          </cell>
          <cell r="Y122">
            <v>0</v>
          </cell>
          <cell r="AA122">
            <v>0</v>
          </cell>
          <cell r="AB122">
            <v>18074.769743101984</v>
          </cell>
        </row>
        <row r="123">
          <cell r="B123">
            <v>750</v>
          </cell>
          <cell r="C123">
            <v>41</v>
          </cell>
          <cell r="D123" t="str">
            <v>Gastro Intestinal Services</v>
          </cell>
          <cell r="E123" t="str">
            <v>Radiology-Diagnostic</v>
          </cell>
          <cell r="G123">
            <v>6660.65</v>
          </cell>
          <cell r="H123">
            <v>6.0716501481028119E-2</v>
          </cell>
          <cell r="I123">
            <v>6660.6499053316984</v>
          </cell>
          <cell r="K123">
            <v>32720.71</v>
          </cell>
          <cell r="L123">
            <v>4.5354501017259843E-3</v>
          </cell>
          <cell r="M123">
            <v>32720.709534938182</v>
          </cell>
          <cell r="O123">
            <v>5685.01</v>
          </cell>
          <cell r="P123">
            <v>2.9753452388802883E-3</v>
          </cell>
          <cell r="Q123">
            <v>5685.009919198541</v>
          </cell>
          <cell r="S123">
            <v>0</v>
          </cell>
          <cell r="T123">
            <v>0</v>
          </cell>
          <cell r="U123">
            <v>0</v>
          </cell>
          <cell r="W123">
            <v>141576.66999999998</v>
          </cell>
          <cell r="X123">
            <v>5.7138491370240262E-2</v>
          </cell>
          <cell r="Y123">
            <v>141576.66798776051</v>
          </cell>
          <cell r="AA123">
            <v>39381.360000000001</v>
          </cell>
          <cell r="AB123">
            <v>186643.03734722894</v>
          </cell>
        </row>
        <row r="124">
          <cell r="B124">
            <v>759</v>
          </cell>
          <cell r="C124">
            <v>59</v>
          </cell>
          <cell r="D124" t="str">
            <v>Other Gastro-Intestinal Not Performed in OR</v>
          </cell>
          <cell r="E124" t="str">
            <v>Cardiac Catherization</v>
          </cell>
          <cell r="G124">
            <v>0</v>
          </cell>
          <cell r="H124">
            <v>0</v>
          </cell>
          <cell r="I124">
            <v>0</v>
          </cell>
          <cell r="K124">
            <v>0</v>
          </cell>
          <cell r="L124">
            <v>0</v>
          </cell>
          <cell r="M124">
            <v>0</v>
          </cell>
          <cell r="O124">
            <v>0</v>
          </cell>
          <cell r="P124">
            <v>0</v>
          </cell>
          <cell r="Q124">
            <v>0</v>
          </cell>
          <cell r="S124">
            <v>0</v>
          </cell>
          <cell r="T124">
            <v>0</v>
          </cell>
          <cell r="U124">
            <v>0</v>
          </cell>
          <cell r="W124">
            <v>0</v>
          </cell>
          <cell r="X124">
            <v>0</v>
          </cell>
          <cell r="Y124">
            <v>0</v>
          </cell>
          <cell r="AA124">
            <v>0</v>
          </cell>
          <cell r="AB124">
            <v>0</v>
          </cell>
        </row>
        <row r="125">
          <cell r="B125">
            <v>760</v>
          </cell>
          <cell r="C125">
            <v>37</v>
          </cell>
          <cell r="D125" t="str">
            <v>Treatment Room</v>
          </cell>
          <cell r="E125" t="str">
            <v>Operating Room</v>
          </cell>
          <cell r="G125">
            <v>0</v>
          </cell>
          <cell r="H125">
            <v>0</v>
          </cell>
          <cell r="I125">
            <v>0</v>
          </cell>
          <cell r="K125">
            <v>6614.22</v>
          </cell>
          <cell r="L125">
            <v>9.1680360150614209E-4</v>
          </cell>
          <cell r="M125">
            <v>6614.2199059916129</v>
          </cell>
          <cell r="O125">
            <v>0</v>
          </cell>
          <cell r="P125">
            <v>0</v>
          </cell>
          <cell r="Q125">
            <v>0</v>
          </cell>
          <cell r="S125">
            <v>0</v>
          </cell>
          <cell r="T125">
            <v>0</v>
          </cell>
          <cell r="U125">
            <v>0</v>
          </cell>
          <cell r="W125">
            <v>484.02</v>
          </cell>
          <cell r="X125">
            <v>1.9534413821870294E-4</v>
          </cell>
          <cell r="Y125">
            <v>484.01999312058865</v>
          </cell>
          <cell r="AA125">
            <v>6614.22</v>
          </cell>
          <cell r="AB125">
            <v>7098.2398991122018</v>
          </cell>
        </row>
        <row r="126">
          <cell r="B126">
            <v>761</v>
          </cell>
          <cell r="C126">
            <v>37</v>
          </cell>
          <cell r="D126" t="str">
            <v>Treatment Room</v>
          </cell>
          <cell r="E126" t="str">
            <v>Operating Room</v>
          </cell>
          <cell r="G126">
            <v>0</v>
          </cell>
          <cell r="H126">
            <v>0</v>
          </cell>
          <cell r="I126">
            <v>0</v>
          </cell>
          <cell r="K126">
            <v>0</v>
          </cell>
          <cell r="L126">
            <v>0</v>
          </cell>
          <cell r="M126">
            <v>0</v>
          </cell>
          <cell r="O126">
            <v>0</v>
          </cell>
          <cell r="P126">
            <v>0</v>
          </cell>
          <cell r="Q126">
            <v>0</v>
          </cell>
          <cell r="S126">
            <v>0</v>
          </cell>
          <cell r="T126">
            <v>0</v>
          </cell>
          <cell r="U126">
            <v>0</v>
          </cell>
          <cell r="W126">
            <v>0</v>
          </cell>
          <cell r="X126">
            <v>0</v>
          </cell>
          <cell r="Y126">
            <v>0</v>
          </cell>
          <cell r="AA126">
            <v>0</v>
          </cell>
          <cell r="AB126">
            <v>0</v>
          </cell>
        </row>
        <row r="127">
          <cell r="B127">
            <v>762</v>
          </cell>
          <cell r="C127">
            <v>62</v>
          </cell>
          <cell r="D127" t="str">
            <v xml:space="preserve">Observation </v>
          </cell>
          <cell r="E127" t="str">
            <v>Observation Beds (Non-Distinct Part)</v>
          </cell>
          <cell r="G127">
            <v>0</v>
          </cell>
          <cell r="H127">
            <v>0</v>
          </cell>
          <cell r="I127">
            <v>0</v>
          </cell>
          <cell r="K127">
            <v>0</v>
          </cell>
          <cell r="L127">
            <v>0</v>
          </cell>
          <cell r="M127">
            <v>0</v>
          </cell>
          <cell r="O127">
            <v>0</v>
          </cell>
          <cell r="P127">
            <v>0</v>
          </cell>
          <cell r="Q127">
            <v>0</v>
          </cell>
          <cell r="S127">
            <v>0</v>
          </cell>
          <cell r="T127">
            <v>0</v>
          </cell>
          <cell r="U127">
            <v>0</v>
          </cell>
          <cell r="W127">
            <v>0</v>
          </cell>
          <cell r="X127">
            <v>0</v>
          </cell>
          <cell r="Y127">
            <v>0</v>
          </cell>
          <cell r="AA127">
            <v>0</v>
          </cell>
          <cell r="AB127">
            <v>0</v>
          </cell>
        </row>
        <row r="128">
          <cell r="B128" t="str">
            <v>762A</v>
          </cell>
          <cell r="C128">
            <v>62</v>
          </cell>
          <cell r="D128" t="str">
            <v xml:space="preserve">Observation </v>
          </cell>
          <cell r="E128" t="str">
            <v>Observation Beds (Non-Distinct Part)</v>
          </cell>
          <cell r="G128">
            <v>0</v>
          </cell>
          <cell r="H128">
            <v>0</v>
          </cell>
          <cell r="I128">
            <v>0</v>
          </cell>
          <cell r="K128">
            <v>0</v>
          </cell>
          <cell r="L128">
            <v>0</v>
          </cell>
          <cell r="M128">
            <v>0</v>
          </cell>
          <cell r="O128">
            <v>0</v>
          </cell>
          <cell r="P128">
            <v>0</v>
          </cell>
          <cell r="Q128">
            <v>0</v>
          </cell>
          <cell r="S128">
            <v>0</v>
          </cell>
          <cell r="T128">
            <v>0</v>
          </cell>
          <cell r="U128">
            <v>0</v>
          </cell>
          <cell r="W128">
            <v>0</v>
          </cell>
          <cell r="X128">
            <v>0</v>
          </cell>
          <cell r="Y128">
            <v>0</v>
          </cell>
          <cell r="AA128">
            <v>0</v>
          </cell>
          <cell r="AB128">
            <v>0</v>
          </cell>
        </row>
        <row r="129">
          <cell r="B129">
            <v>769</v>
          </cell>
          <cell r="C129">
            <v>37</v>
          </cell>
          <cell r="D129" t="str">
            <v>OTHER TREAT/OBSERV RM</v>
          </cell>
          <cell r="E129" t="str">
            <v>Operating Room</v>
          </cell>
          <cell r="G129">
            <v>0</v>
          </cell>
          <cell r="H129">
            <v>0</v>
          </cell>
          <cell r="I129">
            <v>0</v>
          </cell>
          <cell r="K129">
            <v>0</v>
          </cell>
          <cell r="L129">
            <v>0</v>
          </cell>
          <cell r="M129">
            <v>0</v>
          </cell>
          <cell r="O129">
            <v>0</v>
          </cell>
          <cell r="P129">
            <v>0</v>
          </cell>
          <cell r="Q129">
            <v>0</v>
          </cell>
          <cell r="S129">
            <v>0</v>
          </cell>
          <cell r="T129">
            <v>0</v>
          </cell>
          <cell r="U129">
            <v>0</v>
          </cell>
          <cell r="W129">
            <v>0</v>
          </cell>
          <cell r="X129">
            <v>0</v>
          </cell>
          <cell r="Y129">
            <v>0</v>
          </cell>
          <cell r="AA129">
            <v>0</v>
          </cell>
          <cell r="AB129">
            <v>0</v>
          </cell>
        </row>
        <row r="130">
          <cell r="B130">
            <v>770</v>
          </cell>
          <cell r="C130">
            <v>37</v>
          </cell>
          <cell r="E130" t="str">
            <v>Operating Room</v>
          </cell>
          <cell r="G130">
            <v>0</v>
          </cell>
          <cell r="H130">
            <v>0</v>
          </cell>
          <cell r="I130">
            <v>0</v>
          </cell>
          <cell r="K130">
            <v>29.5</v>
          </cell>
          <cell r="L130">
            <v>4.0890242907600884E-6</v>
          </cell>
          <cell r="M130">
            <v>29.499999580714366</v>
          </cell>
          <cell r="O130">
            <v>0</v>
          </cell>
          <cell r="P130">
            <v>0</v>
          </cell>
          <cell r="Q130">
            <v>0</v>
          </cell>
          <cell r="S130">
            <v>0</v>
          </cell>
          <cell r="T130">
            <v>0</v>
          </cell>
          <cell r="U130">
            <v>0</v>
          </cell>
          <cell r="W130">
            <v>0</v>
          </cell>
          <cell r="X130">
            <v>0</v>
          </cell>
          <cell r="Y130">
            <v>0</v>
          </cell>
          <cell r="AA130">
            <v>29.5</v>
          </cell>
          <cell r="AB130">
            <v>29.499999580714366</v>
          </cell>
        </row>
        <row r="131">
          <cell r="B131">
            <v>790</v>
          </cell>
          <cell r="C131">
            <v>37</v>
          </cell>
          <cell r="D131" t="str">
            <v>Lithotripsy Kidney Stone Removal</v>
          </cell>
          <cell r="E131" t="str">
            <v>Operating Room</v>
          </cell>
          <cell r="G131">
            <v>0</v>
          </cell>
          <cell r="H131">
            <v>0</v>
          </cell>
          <cell r="I131">
            <v>0</v>
          </cell>
          <cell r="K131">
            <v>10500</v>
          </cell>
          <cell r="L131">
            <v>1.4554154255247771E-3</v>
          </cell>
          <cell r="M131">
            <v>10499.999850762739</v>
          </cell>
          <cell r="O131">
            <v>0</v>
          </cell>
          <cell r="P131">
            <v>0</v>
          </cell>
          <cell r="Q131">
            <v>0</v>
          </cell>
          <cell r="S131">
            <v>0</v>
          </cell>
          <cell r="T131">
            <v>0</v>
          </cell>
          <cell r="U131">
            <v>0</v>
          </cell>
          <cell r="W131">
            <v>0</v>
          </cell>
          <cell r="X131">
            <v>0</v>
          </cell>
          <cell r="Y131">
            <v>0</v>
          </cell>
          <cell r="AA131">
            <v>10500</v>
          </cell>
          <cell r="AB131">
            <v>10499.999850762739</v>
          </cell>
        </row>
        <row r="132">
          <cell r="B132">
            <v>792</v>
          </cell>
          <cell r="C132">
            <v>37</v>
          </cell>
          <cell r="D132" t="str">
            <v>Lithotripsy</v>
          </cell>
          <cell r="E132" t="str">
            <v>Operating Room</v>
          </cell>
          <cell r="G132">
            <v>0</v>
          </cell>
          <cell r="H132">
            <v>0</v>
          </cell>
          <cell r="I132">
            <v>0</v>
          </cell>
          <cell r="K132">
            <v>0</v>
          </cell>
          <cell r="L132">
            <v>0</v>
          </cell>
          <cell r="M132">
            <v>0</v>
          </cell>
          <cell r="O132">
            <v>0</v>
          </cell>
          <cell r="P132">
            <v>0</v>
          </cell>
          <cell r="Q132">
            <v>0</v>
          </cell>
          <cell r="S132">
            <v>0</v>
          </cell>
          <cell r="T132">
            <v>0</v>
          </cell>
          <cell r="U132">
            <v>0</v>
          </cell>
          <cell r="W132">
            <v>0</v>
          </cell>
          <cell r="X132">
            <v>0</v>
          </cell>
          <cell r="Y132">
            <v>0</v>
          </cell>
          <cell r="AA132">
            <v>0</v>
          </cell>
          <cell r="AB132">
            <v>0</v>
          </cell>
        </row>
        <row r="133">
          <cell r="B133">
            <v>801</v>
          </cell>
          <cell r="C133">
            <v>57</v>
          </cell>
          <cell r="D133" t="str">
            <v>Dialy/Inpt</v>
          </cell>
          <cell r="E133" t="str">
            <v>Renal Dialysis</v>
          </cell>
          <cell r="G133">
            <v>26301.39</v>
          </cell>
          <cell r="H133">
            <v>0.23975563719578394</v>
          </cell>
          <cell r="I133">
            <v>26301.389626176438</v>
          </cell>
          <cell r="K133">
            <v>0</v>
          </cell>
          <cell r="L133">
            <v>0</v>
          </cell>
          <cell r="M133">
            <v>0</v>
          </cell>
          <cell r="O133">
            <v>0</v>
          </cell>
          <cell r="P133">
            <v>0</v>
          </cell>
          <cell r="Q133">
            <v>0</v>
          </cell>
          <cell r="S133">
            <v>0</v>
          </cell>
          <cell r="T133">
            <v>0</v>
          </cell>
          <cell r="U133">
            <v>0</v>
          </cell>
          <cell r="W133">
            <v>0</v>
          </cell>
          <cell r="X133">
            <v>0</v>
          </cell>
          <cell r="Y133">
            <v>0</v>
          </cell>
          <cell r="AA133">
            <v>26301.39</v>
          </cell>
          <cell r="AB133">
            <v>26301.389626176438</v>
          </cell>
        </row>
        <row r="134">
          <cell r="B134">
            <v>802</v>
          </cell>
          <cell r="C134">
            <v>57</v>
          </cell>
          <cell r="D134" t="str">
            <v>DIALY/INPT/PER</v>
          </cell>
          <cell r="E134" t="str">
            <v>Renal Dialysis</v>
          </cell>
          <cell r="G134">
            <v>0</v>
          </cell>
          <cell r="H134">
            <v>0</v>
          </cell>
          <cell r="I134">
            <v>0</v>
          </cell>
          <cell r="K134">
            <v>0</v>
          </cell>
          <cell r="L134">
            <v>0</v>
          </cell>
          <cell r="M134">
            <v>0</v>
          </cell>
          <cell r="O134">
            <v>0</v>
          </cell>
          <cell r="P134">
            <v>0</v>
          </cell>
          <cell r="Q134">
            <v>0</v>
          </cell>
          <cell r="S134">
            <v>0</v>
          </cell>
          <cell r="T134">
            <v>0</v>
          </cell>
          <cell r="U134">
            <v>0</v>
          </cell>
          <cell r="W134">
            <v>0</v>
          </cell>
          <cell r="X134">
            <v>0</v>
          </cell>
          <cell r="Y134">
            <v>0</v>
          </cell>
          <cell r="AA134">
            <v>0</v>
          </cell>
          <cell r="AB134">
            <v>0</v>
          </cell>
        </row>
        <row r="135">
          <cell r="B135">
            <v>810</v>
          </cell>
          <cell r="C135">
            <v>57</v>
          </cell>
          <cell r="D135" t="str">
            <v>Organ Acquisition</v>
          </cell>
          <cell r="E135" t="str">
            <v>Renal Dialysis</v>
          </cell>
          <cell r="G135">
            <v>0</v>
          </cell>
          <cell r="H135">
            <v>0</v>
          </cell>
          <cell r="I135">
            <v>0</v>
          </cell>
          <cell r="K135">
            <v>0</v>
          </cell>
          <cell r="L135">
            <v>0</v>
          </cell>
          <cell r="M135">
            <v>0</v>
          </cell>
          <cell r="O135">
            <v>0</v>
          </cell>
          <cell r="P135">
            <v>0</v>
          </cell>
          <cell r="Q135">
            <v>0</v>
          </cell>
          <cell r="S135">
            <v>0</v>
          </cell>
          <cell r="T135">
            <v>0</v>
          </cell>
          <cell r="U135">
            <v>0</v>
          </cell>
          <cell r="W135">
            <v>0</v>
          </cell>
          <cell r="X135">
            <v>0</v>
          </cell>
          <cell r="Y135">
            <v>0</v>
          </cell>
          <cell r="AA135">
            <v>0</v>
          </cell>
          <cell r="AB135">
            <v>0</v>
          </cell>
        </row>
        <row r="136">
          <cell r="B136">
            <v>820</v>
          </cell>
          <cell r="C136">
            <v>57</v>
          </cell>
          <cell r="D136" t="str">
            <v>HEMO/COMPOSITE</v>
          </cell>
          <cell r="E136" t="str">
            <v>Renal Dialysis</v>
          </cell>
          <cell r="G136">
            <v>0</v>
          </cell>
          <cell r="H136">
            <v>0</v>
          </cell>
          <cell r="I136">
            <v>0</v>
          </cell>
          <cell r="K136">
            <v>494.55</v>
          </cell>
          <cell r="L136">
            <v>6.8550066542217008E-5</v>
          </cell>
          <cell r="M136">
            <v>494.54999297092508</v>
          </cell>
          <cell r="O136">
            <v>0</v>
          </cell>
          <cell r="P136">
            <v>0</v>
          </cell>
          <cell r="Q136">
            <v>0</v>
          </cell>
          <cell r="S136">
            <v>0</v>
          </cell>
          <cell r="T136">
            <v>0</v>
          </cell>
          <cell r="U136">
            <v>0</v>
          </cell>
          <cell r="W136">
            <v>0</v>
          </cell>
          <cell r="X136">
            <v>0</v>
          </cell>
          <cell r="Y136">
            <v>0</v>
          </cell>
          <cell r="AA136">
            <v>494.55</v>
          </cell>
          <cell r="AB136">
            <v>494.54999297092508</v>
          </cell>
        </row>
        <row r="137">
          <cell r="B137">
            <v>821</v>
          </cell>
          <cell r="C137">
            <v>57</v>
          </cell>
          <cell r="D137" t="str">
            <v>HEMO/COMPOSITE</v>
          </cell>
          <cell r="E137" t="str">
            <v>Renal Dialysis</v>
          </cell>
          <cell r="G137">
            <v>0</v>
          </cell>
          <cell r="H137">
            <v>0</v>
          </cell>
          <cell r="I137">
            <v>0</v>
          </cell>
          <cell r="K137">
            <v>0</v>
          </cell>
          <cell r="L137">
            <v>0</v>
          </cell>
          <cell r="M137">
            <v>0</v>
          </cell>
          <cell r="O137">
            <v>0</v>
          </cell>
          <cell r="P137">
            <v>0</v>
          </cell>
          <cell r="Q137">
            <v>0</v>
          </cell>
          <cell r="S137">
            <v>0</v>
          </cell>
          <cell r="T137">
            <v>0</v>
          </cell>
          <cell r="U137">
            <v>0</v>
          </cell>
          <cell r="W137">
            <v>0</v>
          </cell>
          <cell r="X137">
            <v>0</v>
          </cell>
          <cell r="Y137">
            <v>0</v>
          </cell>
          <cell r="AA137">
            <v>0</v>
          </cell>
          <cell r="AB137">
            <v>0</v>
          </cell>
        </row>
        <row r="138">
          <cell r="B138">
            <v>890</v>
          </cell>
          <cell r="C138">
            <v>44</v>
          </cell>
          <cell r="D138" t="str">
            <v>Reserved for National Assignment</v>
          </cell>
          <cell r="E138" t="str">
            <v>Laboratory</v>
          </cell>
          <cell r="G138">
            <v>0</v>
          </cell>
          <cell r="H138">
            <v>0</v>
          </cell>
          <cell r="I138">
            <v>0</v>
          </cell>
          <cell r="K138">
            <v>0</v>
          </cell>
          <cell r="L138">
            <v>0</v>
          </cell>
          <cell r="M138">
            <v>0</v>
          </cell>
          <cell r="O138">
            <v>0</v>
          </cell>
          <cell r="P138">
            <v>0</v>
          </cell>
          <cell r="Q138">
            <v>0</v>
          </cell>
          <cell r="S138">
            <v>0</v>
          </cell>
          <cell r="T138">
            <v>0</v>
          </cell>
          <cell r="U138">
            <v>0</v>
          </cell>
          <cell r="W138">
            <v>0</v>
          </cell>
          <cell r="X138">
            <v>0</v>
          </cell>
          <cell r="Y138">
            <v>0</v>
          </cell>
          <cell r="AA138">
            <v>0</v>
          </cell>
          <cell r="AB138">
            <v>0</v>
          </cell>
        </row>
        <row r="139">
          <cell r="B139">
            <v>900</v>
          </cell>
          <cell r="C139">
            <v>60</v>
          </cell>
          <cell r="D139" t="str">
            <v>PSYCH TREATMENT</v>
          </cell>
          <cell r="E139" t="str">
            <v>Clinic</v>
          </cell>
          <cell r="G139">
            <v>0</v>
          </cell>
          <cell r="H139">
            <v>0</v>
          </cell>
          <cell r="I139">
            <v>0</v>
          </cell>
          <cell r="K139">
            <v>2008.5</v>
          </cell>
          <cell r="L139">
            <v>2.7840017925395379E-4</v>
          </cell>
          <cell r="M139">
            <v>2008.4999714530441</v>
          </cell>
          <cell r="O139">
            <v>0</v>
          </cell>
          <cell r="P139">
            <v>0</v>
          </cell>
          <cell r="Q139">
            <v>0</v>
          </cell>
          <cell r="S139">
            <v>0</v>
          </cell>
          <cell r="T139">
            <v>0</v>
          </cell>
          <cell r="U139">
            <v>0</v>
          </cell>
          <cell r="W139">
            <v>0</v>
          </cell>
          <cell r="X139">
            <v>0</v>
          </cell>
          <cell r="Y139">
            <v>0</v>
          </cell>
          <cell r="AA139">
            <v>2008.5</v>
          </cell>
          <cell r="AB139">
            <v>2008.4999714530441</v>
          </cell>
        </row>
        <row r="140">
          <cell r="B140">
            <v>901</v>
          </cell>
          <cell r="C140">
            <v>37</v>
          </cell>
          <cell r="D140" t="str">
            <v>Electro Shock</v>
          </cell>
          <cell r="E140" t="str">
            <v>Operating Room</v>
          </cell>
          <cell r="G140">
            <v>0</v>
          </cell>
          <cell r="H140">
            <v>0</v>
          </cell>
          <cell r="I140">
            <v>0</v>
          </cell>
          <cell r="K140">
            <v>0</v>
          </cell>
          <cell r="L140">
            <v>0</v>
          </cell>
          <cell r="M140">
            <v>0</v>
          </cell>
          <cell r="O140">
            <v>0</v>
          </cell>
          <cell r="P140">
            <v>0</v>
          </cell>
          <cell r="Q140">
            <v>0</v>
          </cell>
          <cell r="S140">
            <v>0</v>
          </cell>
          <cell r="T140">
            <v>0</v>
          </cell>
          <cell r="U140">
            <v>0</v>
          </cell>
          <cell r="W140">
            <v>0</v>
          </cell>
          <cell r="X140">
            <v>0</v>
          </cell>
          <cell r="Y140">
            <v>0</v>
          </cell>
          <cell r="AA140">
            <v>0</v>
          </cell>
          <cell r="AB140">
            <v>0</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Rev Department Mapping to CC"/>
      <sheetName val="C Rev Account Detail"/>
      <sheetName val="C Employee Self Ins Chgs"/>
      <sheetName val="C Worksheet C Summary"/>
      <sheetName val="C RCC Comparison"/>
      <sheetName val="D-4 Medicare Routine Charges"/>
      <sheetName val="D-4 Medicaid Routine Charges"/>
      <sheetName val="D-4 Ancillary PSR Input Sheet"/>
      <sheetName val="D-4 Ancillary PSR Detail"/>
      <sheetName val="D-4 Per Log Ancillary Charges"/>
      <sheetName val="D-4 Ancillary Charges Summary"/>
      <sheetName val="D-4 Mcaid I-P Ancillary Charges"/>
      <sheetName val="D Part 5 O-P PSR Input Sheet"/>
      <sheetName val="D part 5 O-P PSR Detail"/>
      <sheetName val="D Part 5 Per Log O-P Charges"/>
      <sheetName val="D part 5 O-P Summary"/>
      <sheetName val="D Part 5 M-Caid O-P Charges"/>
      <sheetName val="D Part 5 M-Caid O-P Charges PSY"/>
      <sheetName val="E Part A Settlement Summary"/>
      <sheetName val="E Part A Sole Comm Hosp "/>
      <sheetName val="E Part A DSH Calculation"/>
      <sheetName val="E Part A GME &amp; IME"/>
      <sheetName val="E Part B Settlemen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ow r="13">
          <cell r="B13">
            <v>250</v>
          </cell>
        </row>
      </sheetData>
      <sheetData sheetId="9" refreshError="1"/>
      <sheetData sheetId="10" refreshError="1"/>
      <sheetData sheetId="11" refreshError="1"/>
      <sheetData sheetId="12" refreshError="1"/>
      <sheetData sheetId="13">
        <row r="15">
          <cell r="B15">
            <v>250</v>
          </cell>
          <cell r="C15">
            <v>56</v>
          </cell>
          <cell r="D15" t="str">
            <v>Pharmacy</v>
          </cell>
          <cell r="E15" t="str">
            <v>Drugs Charged To Patients</v>
          </cell>
          <cell r="G15">
            <v>0</v>
          </cell>
          <cell r="H15">
            <v>0</v>
          </cell>
          <cell r="I15">
            <v>0</v>
          </cell>
          <cell r="K15">
            <v>627279.89</v>
          </cell>
          <cell r="L15">
            <v>8.6947888383570038E-2</v>
          </cell>
          <cell r="M15">
            <v>627279.88108442549</v>
          </cell>
          <cell r="O15">
            <v>0</v>
          </cell>
          <cell r="P15">
            <v>0</v>
          </cell>
          <cell r="Q15">
            <v>0</v>
          </cell>
          <cell r="S15">
            <v>0</v>
          </cell>
          <cell r="T15">
            <v>0</v>
          </cell>
          <cell r="U15">
            <v>0</v>
          </cell>
          <cell r="W15">
            <v>60225.36</v>
          </cell>
          <cell r="X15">
            <v>2.4306167199932116E-2</v>
          </cell>
          <cell r="Y15">
            <v>60225.359144012589</v>
          </cell>
          <cell r="AA15">
            <v>627279.89</v>
          </cell>
          <cell r="AB15">
            <v>687505.24022843805</v>
          </cell>
        </row>
        <row r="16">
          <cell r="B16">
            <v>251</v>
          </cell>
          <cell r="C16">
            <v>56</v>
          </cell>
          <cell r="D16" t="str">
            <v>Pharmacy</v>
          </cell>
          <cell r="E16" t="str">
            <v>Drugs Charged To Patients</v>
          </cell>
          <cell r="G16">
            <v>0</v>
          </cell>
          <cell r="H16">
            <v>0</v>
          </cell>
          <cell r="I16">
            <v>0</v>
          </cell>
          <cell r="K16">
            <v>0</v>
          </cell>
          <cell r="L16">
            <v>0</v>
          </cell>
          <cell r="M16">
            <v>0</v>
          </cell>
          <cell r="O16">
            <v>0</v>
          </cell>
          <cell r="P16">
            <v>0</v>
          </cell>
          <cell r="Q16">
            <v>0</v>
          </cell>
          <cell r="S16">
            <v>0</v>
          </cell>
          <cell r="T16">
            <v>0</v>
          </cell>
          <cell r="U16">
            <v>0</v>
          </cell>
          <cell r="W16">
            <v>0</v>
          </cell>
          <cell r="X16">
            <v>0</v>
          </cell>
          <cell r="Y16">
            <v>0</v>
          </cell>
          <cell r="AA16">
            <v>0</v>
          </cell>
          <cell r="AB16">
            <v>0</v>
          </cell>
        </row>
        <row r="17">
          <cell r="B17">
            <v>252</v>
          </cell>
          <cell r="C17">
            <v>56</v>
          </cell>
          <cell r="D17" t="str">
            <v>Pharmacy</v>
          </cell>
          <cell r="E17" t="str">
            <v>Drugs Charged To Patients</v>
          </cell>
          <cell r="G17">
            <v>0</v>
          </cell>
          <cell r="H17">
            <v>0</v>
          </cell>
          <cell r="I17">
            <v>0</v>
          </cell>
          <cell r="K17">
            <v>0</v>
          </cell>
          <cell r="L17">
            <v>0</v>
          </cell>
          <cell r="M17">
            <v>0</v>
          </cell>
          <cell r="O17">
            <v>0</v>
          </cell>
          <cell r="P17">
            <v>0</v>
          </cell>
          <cell r="Q17">
            <v>0</v>
          </cell>
          <cell r="S17">
            <v>0</v>
          </cell>
          <cell r="T17">
            <v>0</v>
          </cell>
          <cell r="U17">
            <v>0</v>
          </cell>
          <cell r="W17">
            <v>0</v>
          </cell>
          <cell r="X17">
            <v>0</v>
          </cell>
          <cell r="Y17">
            <v>0</v>
          </cell>
          <cell r="AA17">
            <v>0</v>
          </cell>
          <cell r="AB17">
            <v>0</v>
          </cell>
        </row>
        <row r="18">
          <cell r="B18">
            <v>254</v>
          </cell>
          <cell r="C18">
            <v>56</v>
          </cell>
          <cell r="D18" t="str">
            <v>Drugs Incident to Other Diag Svc</v>
          </cell>
          <cell r="E18" t="str">
            <v>Drugs Charged To Patients</v>
          </cell>
          <cell r="G18">
            <v>0</v>
          </cell>
          <cell r="H18">
            <v>0</v>
          </cell>
          <cell r="I18">
            <v>0</v>
          </cell>
          <cell r="K18">
            <v>0</v>
          </cell>
          <cell r="L18">
            <v>0</v>
          </cell>
          <cell r="M18">
            <v>0</v>
          </cell>
          <cell r="O18">
            <v>0</v>
          </cell>
          <cell r="P18">
            <v>0</v>
          </cell>
          <cell r="Q18">
            <v>0</v>
          </cell>
          <cell r="S18">
            <v>0</v>
          </cell>
          <cell r="T18">
            <v>0</v>
          </cell>
          <cell r="U18">
            <v>0</v>
          </cell>
          <cell r="W18">
            <v>0</v>
          </cell>
          <cell r="X18">
            <v>0</v>
          </cell>
          <cell r="Y18">
            <v>0</v>
          </cell>
          <cell r="AA18">
            <v>0</v>
          </cell>
          <cell r="AB18">
            <v>0</v>
          </cell>
        </row>
        <row r="19">
          <cell r="B19">
            <v>255</v>
          </cell>
          <cell r="C19">
            <v>56</v>
          </cell>
          <cell r="D19" t="str">
            <v>Drugs/Non-Generic</v>
          </cell>
          <cell r="E19" t="str">
            <v>Drugs Charged To Patients</v>
          </cell>
          <cell r="G19">
            <v>0</v>
          </cell>
          <cell r="H19">
            <v>0</v>
          </cell>
          <cell r="I19">
            <v>0</v>
          </cell>
          <cell r="K19">
            <v>0</v>
          </cell>
          <cell r="L19">
            <v>0</v>
          </cell>
          <cell r="M19">
            <v>0</v>
          </cell>
          <cell r="O19">
            <v>0</v>
          </cell>
          <cell r="P19">
            <v>0</v>
          </cell>
          <cell r="Q19">
            <v>0</v>
          </cell>
          <cell r="S19">
            <v>0</v>
          </cell>
          <cell r="T19">
            <v>0</v>
          </cell>
          <cell r="U19">
            <v>0</v>
          </cell>
          <cell r="W19">
            <v>0</v>
          </cell>
          <cell r="X19">
            <v>0</v>
          </cell>
          <cell r="Y19">
            <v>0</v>
          </cell>
          <cell r="AA19">
            <v>0</v>
          </cell>
          <cell r="AB19">
            <v>0</v>
          </cell>
        </row>
        <row r="20">
          <cell r="B20">
            <v>257</v>
          </cell>
          <cell r="C20">
            <v>56</v>
          </cell>
          <cell r="D20" t="str">
            <v>Pharmacy</v>
          </cell>
          <cell r="E20" t="str">
            <v>Drugs Charged To Patients</v>
          </cell>
          <cell r="G20">
            <v>0</v>
          </cell>
          <cell r="H20">
            <v>0</v>
          </cell>
          <cell r="I20">
            <v>0</v>
          </cell>
          <cell r="K20">
            <v>0</v>
          </cell>
          <cell r="L20">
            <v>0</v>
          </cell>
          <cell r="M20">
            <v>0</v>
          </cell>
          <cell r="O20">
            <v>0</v>
          </cell>
          <cell r="P20">
            <v>0</v>
          </cell>
          <cell r="Q20">
            <v>0</v>
          </cell>
          <cell r="S20">
            <v>0</v>
          </cell>
          <cell r="T20">
            <v>0</v>
          </cell>
          <cell r="U20">
            <v>0</v>
          </cell>
          <cell r="W20">
            <v>0</v>
          </cell>
          <cell r="X20">
            <v>0</v>
          </cell>
          <cell r="Y20">
            <v>0</v>
          </cell>
          <cell r="AA20">
            <v>0</v>
          </cell>
          <cell r="AB20">
            <v>0</v>
          </cell>
        </row>
        <row r="21">
          <cell r="B21">
            <v>258</v>
          </cell>
          <cell r="C21">
            <v>56</v>
          </cell>
          <cell r="D21" t="str">
            <v>IV Solutions</v>
          </cell>
          <cell r="E21" t="str">
            <v>Drugs Charged To Patients</v>
          </cell>
          <cell r="G21">
            <v>0</v>
          </cell>
          <cell r="H21">
            <v>0</v>
          </cell>
          <cell r="I21">
            <v>0</v>
          </cell>
          <cell r="K21">
            <v>290663.07</v>
          </cell>
          <cell r="L21">
            <v>4.0289096734132203E-2</v>
          </cell>
          <cell r="M21">
            <v>290663.06586878479</v>
          </cell>
          <cell r="O21">
            <v>0</v>
          </cell>
          <cell r="P21">
            <v>0</v>
          </cell>
          <cell r="Q21">
            <v>0</v>
          </cell>
          <cell r="S21">
            <v>0</v>
          </cell>
          <cell r="T21">
            <v>0</v>
          </cell>
          <cell r="U21">
            <v>0</v>
          </cell>
          <cell r="W21">
            <v>45386.979999999996</v>
          </cell>
          <cell r="X21">
            <v>1.8317591203771549E-2</v>
          </cell>
          <cell r="Y21">
            <v>45386.979354911557</v>
          </cell>
          <cell r="AA21">
            <v>290663.07</v>
          </cell>
          <cell r="AB21">
            <v>336050.04522369633</v>
          </cell>
        </row>
        <row r="22">
          <cell r="B22">
            <v>259</v>
          </cell>
          <cell r="C22">
            <v>56</v>
          </cell>
          <cell r="D22" t="str">
            <v>Drugs/IV</v>
          </cell>
          <cell r="E22" t="str">
            <v>Drugs Charged To Patients</v>
          </cell>
          <cell r="G22">
            <v>0</v>
          </cell>
          <cell r="H22">
            <v>0</v>
          </cell>
          <cell r="I22">
            <v>0</v>
          </cell>
          <cell r="K22">
            <v>0</v>
          </cell>
          <cell r="L22">
            <v>0</v>
          </cell>
          <cell r="M22">
            <v>0</v>
          </cell>
          <cell r="O22">
            <v>0</v>
          </cell>
          <cell r="P22">
            <v>0</v>
          </cell>
          <cell r="Q22">
            <v>0</v>
          </cell>
          <cell r="S22">
            <v>0</v>
          </cell>
          <cell r="T22">
            <v>0</v>
          </cell>
          <cell r="U22">
            <v>0</v>
          </cell>
          <cell r="W22">
            <v>0</v>
          </cell>
          <cell r="X22">
            <v>0</v>
          </cell>
          <cell r="Y22">
            <v>0</v>
          </cell>
          <cell r="AA22">
            <v>0</v>
          </cell>
          <cell r="AB22">
            <v>0</v>
          </cell>
        </row>
        <row r="23">
          <cell r="B23">
            <v>260</v>
          </cell>
          <cell r="C23">
            <v>56</v>
          </cell>
          <cell r="D23" t="str">
            <v>Pharmacy</v>
          </cell>
          <cell r="E23" t="str">
            <v>Drugs Charged To Patients</v>
          </cell>
          <cell r="G23">
            <v>0</v>
          </cell>
          <cell r="H23">
            <v>0</v>
          </cell>
          <cell r="I23">
            <v>0</v>
          </cell>
          <cell r="K23">
            <v>158785.78</v>
          </cell>
          <cell r="L23">
            <v>2.2009454625331777E-2</v>
          </cell>
          <cell r="M23">
            <v>158785.77774316623</v>
          </cell>
          <cell r="O23">
            <v>0</v>
          </cell>
          <cell r="P23">
            <v>0</v>
          </cell>
          <cell r="Q23">
            <v>0</v>
          </cell>
          <cell r="S23">
            <v>0</v>
          </cell>
          <cell r="T23">
            <v>0</v>
          </cell>
          <cell r="U23">
            <v>0</v>
          </cell>
          <cell r="W23">
            <v>0</v>
          </cell>
          <cell r="X23">
            <v>0</v>
          </cell>
          <cell r="Y23">
            <v>0</v>
          </cell>
          <cell r="AA23">
            <v>158785.78</v>
          </cell>
          <cell r="AB23">
            <v>158785.77774316623</v>
          </cell>
        </row>
        <row r="24">
          <cell r="B24">
            <v>269</v>
          </cell>
          <cell r="C24">
            <v>56</v>
          </cell>
          <cell r="D24" t="str">
            <v>Other IV Therapy</v>
          </cell>
          <cell r="E24" t="str">
            <v>Drugs Charged To Patients</v>
          </cell>
          <cell r="G24">
            <v>0</v>
          </cell>
          <cell r="H24">
            <v>0</v>
          </cell>
          <cell r="I24">
            <v>0</v>
          </cell>
          <cell r="K24">
            <v>0</v>
          </cell>
          <cell r="L24">
            <v>0</v>
          </cell>
          <cell r="M24">
            <v>0</v>
          </cell>
          <cell r="O24">
            <v>0</v>
          </cell>
          <cell r="P24">
            <v>0</v>
          </cell>
          <cell r="Q24">
            <v>0</v>
          </cell>
          <cell r="S24">
            <v>0</v>
          </cell>
          <cell r="T24">
            <v>0</v>
          </cell>
          <cell r="U24">
            <v>0</v>
          </cell>
          <cell r="W24">
            <v>0</v>
          </cell>
          <cell r="X24">
            <v>0</v>
          </cell>
          <cell r="Y24">
            <v>0</v>
          </cell>
          <cell r="AA24">
            <v>0</v>
          </cell>
          <cell r="AB24">
            <v>0</v>
          </cell>
        </row>
        <row r="25">
          <cell r="B25">
            <v>270</v>
          </cell>
          <cell r="C25">
            <v>55</v>
          </cell>
          <cell r="D25" t="str">
            <v>Central Supply</v>
          </cell>
          <cell r="E25" t="str">
            <v>Medical Supplies Charged to Patient</v>
          </cell>
          <cell r="G25">
            <v>0</v>
          </cell>
          <cell r="H25">
            <v>0</v>
          </cell>
          <cell r="I25">
            <v>0</v>
          </cell>
          <cell r="K25">
            <v>641936.04</v>
          </cell>
          <cell r="L25">
            <v>8.8979391887265752E-2</v>
          </cell>
          <cell r="M25">
            <v>641936.03087611659</v>
          </cell>
          <cell r="O25">
            <v>0</v>
          </cell>
          <cell r="P25">
            <v>0</v>
          </cell>
          <cell r="Q25">
            <v>0</v>
          </cell>
          <cell r="S25">
            <v>-969.84</v>
          </cell>
          <cell r="T25">
            <v>-5.8588131506722796E-4</v>
          </cell>
          <cell r="U25">
            <v>-969.83998621559385</v>
          </cell>
          <cell r="W25">
            <v>494917.45</v>
          </cell>
          <cell r="X25">
            <v>0.19974220643702326</v>
          </cell>
          <cell r="Y25">
            <v>494917.44296570239</v>
          </cell>
          <cell r="AA25">
            <v>641936.04</v>
          </cell>
          <cell r="AB25">
            <v>1135883.6338556034</v>
          </cell>
        </row>
        <row r="26">
          <cell r="B26">
            <v>271</v>
          </cell>
          <cell r="C26">
            <v>55</v>
          </cell>
          <cell r="D26" t="str">
            <v>Non Strerile Supplies</v>
          </cell>
          <cell r="E26" t="str">
            <v>Medical Supplies Charged to Patient</v>
          </cell>
          <cell r="G26">
            <v>0</v>
          </cell>
          <cell r="H26">
            <v>0</v>
          </cell>
          <cell r="I26">
            <v>0</v>
          </cell>
          <cell r="K26">
            <v>0</v>
          </cell>
          <cell r="L26">
            <v>0</v>
          </cell>
          <cell r="M26">
            <v>0</v>
          </cell>
          <cell r="O26">
            <v>0</v>
          </cell>
          <cell r="P26">
            <v>0</v>
          </cell>
          <cell r="Q26">
            <v>0</v>
          </cell>
          <cell r="S26">
            <v>0</v>
          </cell>
          <cell r="T26">
            <v>0</v>
          </cell>
          <cell r="U26">
            <v>0</v>
          </cell>
          <cell r="W26">
            <v>0</v>
          </cell>
          <cell r="X26">
            <v>0</v>
          </cell>
          <cell r="Y26">
            <v>0</v>
          </cell>
          <cell r="AA26">
            <v>0</v>
          </cell>
          <cell r="AB26">
            <v>0</v>
          </cell>
        </row>
        <row r="27">
          <cell r="B27">
            <v>272</v>
          </cell>
          <cell r="C27">
            <v>55</v>
          </cell>
          <cell r="D27" t="str">
            <v>Sterile Supply</v>
          </cell>
          <cell r="E27" t="str">
            <v>Medical Supplies Charged to Patient</v>
          </cell>
          <cell r="G27">
            <v>0</v>
          </cell>
          <cell r="H27">
            <v>0</v>
          </cell>
          <cell r="I27">
            <v>0</v>
          </cell>
          <cell r="K27">
            <v>0</v>
          </cell>
          <cell r="L27">
            <v>0</v>
          </cell>
          <cell r="M27">
            <v>0</v>
          </cell>
          <cell r="O27">
            <v>0</v>
          </cell>
          <cell r="P27">
            <v>0</v>
          </cell>
          <cell r="Q27">
            <v>0</v>
          </cell>
          <cell r="S27">
            <v>0</v>
          </cell>
          <cell r="T27">
            <v>0</v>
          </cell>
          <cell r="U27">
            <v>0</v>
          </cell>
          <cell r="W27">
            <v>0</v>
          </cell>
          <cell r="X27">
            <v>0</v>
          </cell>
          <cell r="Y27">
            <v>0</v>
          </cell>
          <cell r="AA27">
            <v>0</v>
          </cell>
          <cell r="AB27">
            <v>0</v>
          </cell>
        </row>
        <row r="28">
          <cell r="B28">
            <v>273</v>
          </cell>
          <cell r="C28">
            <v>55</v>
          </cell>
          <cell r="D28" t="str">
            <v>Take Home Supplies</v>
          </cell>
          <cell r="E28" t="str">
            <v>Medical Supplies Charged to Patient</v>
          </cell>
          <cell r="G28">
            <v>0</v>
          </cell>
          <cell r="H28">
            <v>0</v>
          </cell>
          <cell r="I28">
            <v>0</v>
          </cell>
          <cell r="K28">
            <v>0</v>
          </cell>
          <cell r="L28">
            <v>0</v>
          </cell>
          <cell r="M28">
            <v>0</v>
          </cell>
          <cell r="O28">
            <v>0</v>
          </cell>
          <cell r="P28">
            <v>0</v>
          </cell>
          <cell r="Q28">
            <v>0</v>
          </cell>
          <cell r="S28">
            <v>0</v>
          </cell>
          <cell r="T28">
            <v>0</v>
          </cell>
          <cell r="U28">
            <v>0</v>
          </cell>
          <cell r="W28">
            <v>0</v>
          </cell>
          <cell r="X28">
            <v>0</v>
          </cell>
          <cell r="Y28">
            <v>0</v>
          </cell>
          <cell r="AA28">
            <v>0</v>
          </cell>
          <cell r="AB28">
            <v>0</v>
          </cell>
        </row>
        <row r="29">
          <cell r="B29">
            <v>274</v>
          </cell>
          <cell r="C29">
            <v>55</v>
          </cell>
          <cell r="D29" t="str">
            <v>Prosthetic Devices</v>
          </cell>
          <cell r="E29" t="str">
            <v>Medical Supplies Charged to Patient</v>
          </cell>
          <cell r="G29">
            <v>0</v>
          </cell>
          <cell r="H29">
            <v>0</v>
          </cell>
          <cell r="I29">
            <v>0</v>
          </cell>
          <cell r="K29">
            <v>0</v>
          </cell>
          <cell r="L29">
            <v>0</v>
          </cell>
          <cell r="M29">
            <v>0</v>
          </cell>
          <cell r="O29">
            <v>0</v>
          </cell>
          <cell r="P29">
            <v>0</v>
          </cell>
          <cell r="Q29">
            <v>0</v>
          </cell>
          <cell r="S29">
            <v>0</v>
          </cell>
          <cell r="T29">
            <v>0</v>
          </cell>
          <cell r="U29">
            <v>0</v>
          </cell>
          <cell r="W29">
            <v>0</v>
          </cell>
          <cell r="X29">
            <v>0</v>
          </cell>
          <cell r="Y29">
            <v>0</v>
          </cell>
          <cell r="AA29">
            <v>0</v>
          </cell>
          <cell r="AB29">
            <v>0</v>
          </cell>
        </row>
        <row r="30">
          <cell r="B30">
            <v>275</v>
          </cell>
          <cell r="C30">
            <v>55</v>
          </cell>
          <cell r="D30" t="str">
            <v>Pacemaker</v>
          </cell>
          <cell r="E30" t="str">
            <v>Medical Supplies Charged to Patient</v>
          </cell>
          <cell r="G30">
            <v>0</v>
          </cell>
          <cell r="H30">
            <v>0</v>
          </cell>
          <cell r="I30">
            <v>0</v>
          </cell>
          <cell r="K30">
            <v>0</v>
          </cell>
          <cell r="L30">
            <v>0</v>
          </cell>
          <cell r="M30">
            <v>0</v>
          </cell>
          <cell r="O30">
            <v>0</v>
          </cell>
          <cell r="P30">
            <v>0</v>
          </cell>
          <cell r="Q30">
            <v>0</v>
          </cell>
          <cell r="S30">
            <v>0</v>
          </cell>
          <cell r="T30">
            <v>0</v>
          </cell>
          <cell r="U30">
            <v>0</v>
          </cell>
          <cell r="W30">
            <v>0</v>
          </cell>
          <cell r="X30">
            <v>0</v>
          </cell>
          <cell r="Y30">
            <v>0</v>
          </cell>
          <cell r="AA30">
            <v>0</v>
          </cell>
          <cell r="AB30">
            <v>0</v>
          </cell>
        </row>
        <row r="31">
          <cell r="B31">
            <v>276</v>
          </cell>
          <cell r="C31">
            <v>55</v>
          </cell>
          <cell r="D31" t="str">
            <v>Lens Implant</v>
          </cell>
          <cell r="E31" t="str">
            <v>Medical Supplies Charged to Patient</v>
          </cell>
          <cell r="G31">
            <v>0</v>
          </cell>
          <cell r="H31">
            <v>0</v>
          </cell>
          <cell r="I31">
            <v>0</v>
          </cell>
          <cell r="K31">
            <v>5663.63</v>
          </cell>
          <cell r="L31">
            <v>7.850413777585613E-4</v>
          </cell>
          <cell r="M31">
            <v>5663.6299195024167</v>
          </cell>
          <cell r="O31">
            <v>0</v>
          </cell>
          <cell r="P31">
            <v>0</v>
          </cell>
          <cell r="Q31">
            <v>0</v>
          </cell>
          <cell r="S31">
            <v>0</v>
          </cell>
          <cell r="T31">
            <v>0</v>
          </cell>
          <cell r="U31">
            <v>0</v>
          </cell>
          <cell r="W31">
            <v>89398.200000000012</v>
          </cell>
          <cell r="X31">
            <v>3.6079943674441659E-2</v>
          </cell>
          <cell r="Y31">
            <v>89398.19872937692</v>
          </cell>
          <cell r="AA31">
            <v>5663.63</v>
          </cell>
          <cell r="AB31">
            <v>95061.828648879338</v>
          </cell>
        </row>
        <row r="32">
          <cell r="B32">
            <v>277</v>
          </cell>
          <cell r="C32">
            <v>55</v>
          </cell>
          <cell r="D32" t="str">
            <v xml:space="preserve">Oxygen-Take Home </v>
          </cell>
          <cell r="E32" t="str">
            <v>Medical Supplies Charged to Patient</v>
          </cell>
          <cell r="G32">
            <v>0</v>
          </cell>
          <cell r="H32">
            <v>0</v>
          </cell>
          <cell r="I32">
            <v>0</v>
          </cell>
          <cell r="K32">
            <v>0</v>
          </cell>
          <cell r="L32">
            <v>0</v>
          </cell>
          <cell r="M32">
            <v>0</v>
          </cell>
          <cell r="O32">
            <v>0</v>
          </cell>
          <cell r="P32">
            <v>0</v>
          </cell>
          <cell r="Q32">
            <v>0</v>
          </cell>
          <cell r="S32">
            <v>0</v>
          </cell>
          <cell r="T32">
            <v>0</v>
          </cell>
          <cell r="U32">
            <v>0</v>
          </cell>
          <cell r="W32">
            <v>0</v>
          </cell>
          <cell r="X32">
            <v>0</v>
          </cell>
          <cell r="Y32">
            <v>0</v>
          </cell>
          <cell r="AA32">
            <v>0</v>
          </cell>
          <cell r="AB32">
            <v>0</v>
          </cell>
        </row>
        <row r="33">
          <cell r="B33">
            <v>278</v>
          </cell>
          <cell r="C33">
            <v>55</v>
          </cell>
          <cell r="D33" t="str">
            <v>Supply/Implants</v>
          </cell>
          <cell r="E33" t="str">
            <v>Medical Supplies Charged to Patient</v>
          </cell>
          <cell r="G33">
            <v>0</v>
          </cell>
          <cell r="H33">
            <v>0</v>
          </cell>
          <cell r="I33">
            <v>0</v>
          </cell>
          <cell r="K33">
            <v>0</v>
          </cell>
          <cell r="L33">
            <v>0</v>
          </cell>
          <cell r="M33">
            <v>0</v>
          </cell>
          <cell r="O33">
            <v>0</v>
          </cell>
          <cell r="P33">
            <v>0</v>
          </cell>
          <cell r="Q33">
            <v>0</v>
          </cell>
          <cell r="S33">
            <v>0</v>
          </cell>
          <cell r="T33">
            <v>0</v>
          </cell>
          <cell r="U33">
            <v>0</v>
          </cell>
          <cell r="W33">
            <v>0</v>
          </cell>
          <cell r="X33">
            <v>0</v>
          </cell>
          <cell r="Y33">
            <v>0</v>
          </cell>
          <cell r="AA33">
            <v>0</v>
          </cell>
          <cell r="AB33">
            <v>0</v>
          </cell>
        </row>
        <row r="34">
          <cell r="B34">
            <v>279</v>
          </cell>
          <cell r="C34">
            <v>55</v>
          </cell>
          <cell r="D34" t="str">
            <v>Other Supplies/Devices</v>
          </cell>
          <cell r="E34" t="str">
            <v>Medical Supplies Charged to Patient</v>
          </cell>
          <cell r="G34">
            <v>0</v>
          </cell>
          <cell r="H34">
            <v>0</v>
          </cell>
          <cell r="I34">
            <v>0</v>
          </cell>
          <cell r="K34">
            <v>0</v>
          </cell>
          <cell r="L34">
            <v>0</v>
          </cell>
          <cell r="M34">
            <v>0</v>
          </cell>
          <cell r="O34">
            <v>0</v>
          </cell>
          <cell r="P34">
            <v>0</v>
          </cell>
          <cell r="Q34">
            <v>0</v>
          </cell>
          <cell r="S34">
            <v>0</v>
          </cell>
          <cell r="T34">
            <v>0</v>
          </cell>
          <cell r="U34">
            <v>0</v>
          </cell>
          <cell r="W34">
            <v>0</v>
          </cell>
          <cell r="X34">
            <v>0</v>
          </cell>
          <cell r="Y34">
            <v>0</v>
          </cell>
          <cell r="AA34">
            <v>0</v>
          </cell>
          <cell r="AB34">
            <v>0</v>
          </cell>
        </row>
        <row r="35">
          <cell r="B35">
            <v>280</v>
          </cell>
          <cell r="C35">
            <v>41</v>
          </cell>
          <cell r="D35" t="str">
            <v>Oncology Gen Class</v>
          </cell>
          <cell r="E35" t="str">
            <v>Radiology-Diagnostic</v>
          </cell>
          <cell r="G35">
            <v>0</v>
          </cell>
          <cell r="H35">
            <v>0</v>
          </cell>
          <cell r="I35">
            <v>0</v>
          </cell>
          <cell r="K35">
            <v>202.49</v>
          </cell>
          <cell r="L35">
            <v>2.8067339953763061E-5</v>
          </cell>
          <cell r="M35">
            <v>202.48999712199497</v>
          </cell>
          <cell r="O35">
            <v>0</v>
          </cell>
          <cell r="P35">
            <v>0</v>
          </cell>
          <cell r="Q35">
            <v>0</v>
          </cell>
          <cell r="S35">
            <v>0</v>
          </cell>
          <cell r="T35">
            <v>0</v>
          </cell>
          <cell r="U35">
            <v>0</v>
          </cell>
          <cell r="W35">
            <v>0</v>
          </cell>
          <cell r="X35">
            <v>0</v>
          </cell>
          <cell r="Y35">
            <v>0</v>
          </cell>
          <cell r="AA35">
            <v>202.49</v>
          </cell>
          <cell r="AB35">
            <v>202.48999712199497</v>
          </cell>
        </row>
        <row r="36">
          <cell r="B36">
            <v>291</v>
          </cell>
          <cell r="C36">
            <v>55</v>
          </cell>
          <cell r="D36" t="str">
            <v>Durable Medical Equip Other (Than Renal) Rental</v>
          </cell>
          <cell r="E36" t="str">
            <v>Medical Supplies Charged to Patient</v>
          </cell>
          <cell r="G36">
            <v>0</v>
          </cell>
          <cell r="H36">
            <v>0</v>
          </cell>
          <cell r="I36">
            <v>0</v>
          </cell>
          <cell r="K36">
            <v>0</v>
          </cell>
          <cell r="L36">
            <v>0</v>
          </cell>
          <cell r="M36">
            <v>0</v>
          </cell>
          <cell r="O36">
            <v>0</v>
          </cell>
          <cell r="P36">
            <v>0</v>
          </cell>
          <cell r="Q36">
            <v>0</v>
          </cell>
          <cell r="S36">
            <v>0</v>
          </cell>
          <cell r="T36">
            <v>0</v>
          </cell>
          <cell r="U36">
            <v>0</v>
          </cell>
          <cell r="W36">
            <v>0</v>
          </cell>
          <cell r="X36">
            <v>0</v>
          </cell>
          <cell r="Y36">
            <v>0</v>
          </cell>
          <cell r="AA36">
            <v>0</v>
          </cell>
          <cell r="AB36">
            <v>0</v>
          </cell>
        </row>
        <row r="37">
          <cell r="B37">
            <v>300</v>
          </cell>
          <cell r="C37">
            <v>44</v>
          </cell>
          <cell r="D37" t="str">
            <v>Laboratory</v>
          </cell>
          <cell r="E37" t="str">
            <v>Laboratory</v>
          </cell>
          <cell r="G37">
            <v>57823.34</v>
          </cell>
          <cell r="H37">
            <v>0.52710034437299547</v>
          </cell>
          <cell r="I37">
            <v>57823.339178152666</v>
          </cell>
          <cell r="K37">
            <v>1469511.89</v>
          </cell>
          <cell r="L37">
            <v>0.20369050216172091</v>
          </cell>
          <cell r="M37">
            <v>1469511.8691137212</v>
          </cell>
          <cell r="O37">
            <v>0</v>
          </cell>
          <cell r="P37">
            <v>0</v>
          </cell>
          <cell r="Q37">
            <v>0</v>
          </cell>
          <cell r="S37">
            <v>0</v>
          </cell>
          <cell r="T37">
            <v>0</v>
          </cell>
          <cell r="U37">
            <v>0</v>
          </cell>
          <cell r="W37">
            <v>0</v>
          </cell>
          <cell r="X37">
            <v>0</v>
          </cell>
          <cell r="Y37">
            <v>0</v>
          </cell>
          <cell r="AA37">
            <v>1527335.23</v>
          </cell>
          <cell r="AB37">
            <v>1527335.2082918738</v>
          </cell>
        </row>
        <row r="38">
          <cell r="B38">
            <v>301</v>
          </cell>
          <cell r="C38">
            <v>44</v>
          </cell>
          <cell r="D38" t="str">
            <v>Lab-Chemistry</v>
          </cell>
          <cell r="E38" t="str">
            <v>Laboratory</v>
          </cell>
          <cell r="G38">
            <v>0</v>
          </cell>
          <cell r="H38">
            <v>0</v>
          </cell>
          <cell r="I38">
            <v>0</v>
          </cell>
          <cell r="K38">
            <v>0</v>
          </cell>
          <cell r="L38">
            <v>0</v>
          </cell>
          <cell r="M38">
            <v>0</v>
          </cell>
          <cell r="O38">
            <v>0</v>
          </cell>
          <cell r="P38">
            <v>0</v>
          </cell>
          <cell r="Q38">
            <v>0</v>
          </cell>
          <cell r="S38">
            <v>0</v>
          </cell>
          <cell r="T38">
            <v>0</v>
          </cell>
          <cell r="U38">
            <v>0</v>
          </cell>
          <cell r="W38">
            <v>0</v>
          </cell>
          <cell r="X38">
            <v>0</v>
          </cell>
          <cell r="Y38">
            <v>0</v>
          </cell>
          <cell r="AA38">
            <v>0</v>
          </cell>
          <cell r="AB38">
            <v>0</v>
          </cell>
        </row>
        <row r="39">
          <cell r="B39">
            <v>302</v>
          </cell>
          <cell r="C39">
            <v>44</v>
          </cell>
          <cell r="D39" t="str">
            <v>Lab-Immunology</v>
          </cell>
          <cell r="E39" t="str">
            <v>Laboratory</v>
          </cell>
          <cell r="G39">
            <v>0</v>
          </cell>
          <cell r="H39">
            <v>0</v>
          </cell>
          <cell r="I39">
            <v>0</v>
          </cell>
          <cell r="K39">
            <v>0</v>
          </cell>
          <cell r="L39">
            <v>0</v>
          </cell>
          <cell r="M39">
            <v>0</v>
          </cell>
          <cell r="O39">
            <v>0</v>
          </cell>
          <cell r="P39">
            <v>0</v>
          </cell>
          <cell r="Q39">
            <v>0</v>
          </cell>
          <cell r="S39">
            <v>0</v>
          </cell>
          <cell r="T39">
            <v>0</v>
          </cell>
          <cell r="U39">
            <v>0</v>
          </cell>
          <cell r="W39">
            <v>0</v>
          </cell>
          <cell r="X39">
            <v>0</v>
          </cell>
          <cell r="Y39">
            <v>0</v>
          </cell>
          <cell r="AA39">
            <v>0</v>
          </cell>
          <cell r="AB39">
            <v>0</v>
          </cell>
        </row>
        <row r="40">
          <cell r="B40">
            <v>305</v>
          </cell>
          <cell r="C40">
            <v>44</v>
          </cell>
          <cell r="D40" t="str">
            <v>Lab-Hemotology</v>
          </cell>
          <cell r="E40" t="str">
            <v>Laboratory</v>
          </cell>
          <cell r="G40">
            <v>0</v>
          </cell>
          <cell r="H40">
            <v>0</v>
          </cell>
          <cell r="I40">
            <v>0</v>
          </cell>
          <cell r="K40">
            <v>0</v>
          </cell>
          <cell r="L40">
            <v>0</v>
          </cell>
          <cell r="M40">
            <v>0</v>
          </cell>
          <cell r="O40">
            <v>0</v>
          </cell>
          <cell r="P40">
            <v>0</v>
          </cell>
          <cell r="Q40">
            <v>0</v>
          </cell>
          <cell r="S40">
            <v>0</v>
          </cell>
          <cell r="T40">
            <v>0</v>
          </cell>
          <cell r="U40">
            <v>0</v>
          </cell>
          <cell r="W40">
            <v>0</v>
          </cell>
          <cell r="X40">
            <v>0</v>
          </cell>
          <cell r="Y40">
            <v>0</v>
          </cell>
          <cell r="AA40">
            <v>0</v>
          </cell>
          <cell r="AB40">
            <v>0</v>
          </cell>
        </row>
        <row r="41">
          <cell r="B41">
            <v>306</v>
          </cell>
          <cell r="C41">
            <v>44</v>
          </cell>
          <cell r="D41" t="str">
            <v>Lab-Bact-Micro</v>
          </cell>
          <cell r="E41" t="str">
            <v>Laboratory</v>
          </cell>
          <cell r="G41">
            <v>0</v>
          </cell>
          <cell r="H41">
            <v>0</v>
          </cell>
          <cell r="I41">
            <v>0</v>
          </cell>
          <cell r="K41">
            <v>0</v>
          </cell>
          <cell r="L41">
            <v>0</v>
          </cell>
          <cell r="M41">
            <v>0</v>
          </cell>
          <cell r="O41">
            <v>0</v>
          </cell>
          <cell r="P41">
            <v>0</v>
          </cell>
          <cell r="Q41">
            <v>0</v>
          </cell>
          <cell r="S41">
            <v>0</v>
          </cell>
          <cell r="T41">
            <v>0</v>
          </cell>
          <cell r="U41">
            <v>0</v>
          </cell>
          <cell r="W41">
            <v>0</v>
          </cell>
          <cell r="X41">
            <v>0</v>
          </cell>
          <cell r="Y41">
            <v>0</v>
          </cell>
          <cell r="AA41">
            <v>0</v>
          </cell>
          <cell r="AB41">
            <v>0</v>
          </cell>
        </row>
        <row r="42">
          <cell r="B42">
            <v>307</v>
          </cell>
          <cell r="C42">
            <v>44</v>
          </cell>
          <cell r="D42" t="str">
            <v>Lab-Urology</v>
          </cell>
          <cell r="E42" t="str">
            <v>Laboratory</v>
          </cell>
          <cell r="G42">
            <v>0</v>
          </cell>
          <cell r="H42">
            <v>0</v>
          </cell>
          <cell r="I42">
            <v>0</v>
          </cell>
          <cell r="K42">
            <v>0</v>
          </cell>
          <cell r="L42">
            <v>0</v>
          </cell>
          <cell r="M42">
            <v>0</v>
          </cell>
          <cell r="O42">
            <v>0</v>
          </cell>
          <cell r="P42">
            <v>0</v>
          </cell>
          <cell r="Q42">
            <v>0</v>
          </cell>
          <cell r="S42">
            <v>0</v>
          </cell>
          <cell r="T42">
            <v>0</v>
          </cell>
          <cell r="U42">
            <v>0</v>
          </cell>
          <cell r="W42">
            <v>0</v>
          </cell>
          <cell r="X42">
            <v>0</v>
          </cell>
          <cell r="Y42">
            <v>0</v>
          </cell>
          <cell r="AA42">
            <v>0</v>
          </cell>
          <cell r="AB42">
            <v>0</v>
          </cell>
        </row>
        <row r="43">
          <cell r="B43">
            <v>310</v>
          </cell>
          <cell r="C43">
            <v>44</v>
          </cell>
          <cell r="D43" t="str">
            <v>Pathology Lab</v>
          </cell>
          <cell r="E43" t="str">
            <v>Laboratory</v>
          </cell>
          <cell r="G43">
            <v>0</v>
          </cell>
          <cell r="H43">
            <v>0</v>
          </cell>
          <cell r="I43">
            <v>0</v>
          </cell>
          <cell r="K43">
            <v>0</v>
          </cell>
          <cell r="L43">
            <v>0</v>
          </cell>
          <cell r="M43">
            <v>0</v>
          </cell>
          <cell r="O43">
            <v>0</v>
          </cell>
          <cell r="P43">
            <v>0</v>
          </cell>
          <cell r="Q43">
            <v>0</v>
          </cell>
          <cell r="S43">
            <v>0</v>
          </cell>
          <cell r="T43">
            <v>0</v>
          </cell>
          <cell r="U43">
            <v>0</v>
          </cell>
          <cell r="W43">
            <v>0</v>
          </cell>
          <cell r="X43">
            <v>0</v>
          </cell>
          <cell r="Y43">
            <v>0</v>
          </cell>
          <cell r="AA43">
            <v>0</v>
          </cell>
          <cell r="AB43">
            <v>0</v>
          </cell>
        </row>
        <row r="44">
          <cell r="B44">
            <v>311</v>
          </cell>
          <cell r="C44">
            <v>44</v>
          </cell>
          <cell r="D44" t="str">
            <v>Cytology</v>
          </cell>
          <cell r="E44" t="str">
            <v>Laboratory</v>
          </cell>
          <cell r="G44">
            <v>0</v>
          </cell>
          <cell r="H44">
            <v>0</v>
          </cell>
          <cell r="I44">
            <v>0</v>
          </cell>
          <cell r="K44">
            <v>0</v>
          </cell>
          <cell r="L44">
            <v>0</v>
          </cell>
          <cell r="M44">
            <v>0</v>
          </cell>
          <cell r="O44">
            <v>0</v>
          </cell>
          <cell r="P44">
            <v>0</v>
          </cell>
          <cell r="Q44">
            <v>0</v>
          </cell>
          <cell r="S44">
            <v>0</v>
          </cell>
          <cell r="T44">
            <v>0</v>
          </cell>
          <cell r="U44">
            <v>0</v>
          </cell>
          <cell r="W44">
            <v>0</v>
          </cell>
          <cell r="X44">
            <v>0</v>
          </cell>
          <cell r="Y44">
            <v>0</v>
          </cell>
          <cell r="AA44">
            <v>0</v>
          </cell>
          <cell r="AB44">
            <v>0</v>
          </cell>
        </row>
        <row r="45">
          <cell r="B45">
            <v>312</v>
          </cell>
          <cell r="C45">
            <v>44</v>
          </cell>
          <cell r="D45" t="str">
            <v>Histology</v>
          </cell>
          <cell r="E45" t="str">
            <v>Laboratory</v>
          </cell>
          <cell r="G45">
            <v>0</v>
          </cell>
          <cell r="H45">
            <v>0</v>
          </cell>
          <cell r="I45">
            <v>0</v>
          </cell>
          <cell r="K45">
            <v>0</v>
          </cell>
          <cell r="L45">
            <v>0</v>
          </cell>
          <cell r="M45">
            <v>0</v>
          </cell>
          <cell r="O45">
            <v>0</v>
          </cell>
          <cell r="P45">
            <v>0</v>
          </cell>
          <cell r="Q45">
            <v>0</v>
          </cell>
          <cell r="S45">
            <v>0</v>
          </cell>
          <cell r="T45">
            <v>0</v>
          </cell>
          <cell r="U45">
            <v>0</v>
          </cell>
          <cell r="W45">
            <v>0</v>
          </cell>
          <cell r="X45">
            <v>0</v>
          </cell>
          <cell r="Y45">
            <v>0</v>
          </cell>
          <cell r="AA45">
            <v>0</v>
          </cell>
          <cell r="AB45">
            <v>0</v>
          </cell>
        </row>
        <row r="46">
          <cell r="B46">
            <v>314</v>
          </cell>
          <cell r="C46">
            <v>44</v>
          </cell>
          <cell r="D46" t="str">
            <v>Pathology-Biopsy</v>
          </cell>
          <cell r="E46" t="str">
            <v>Laboratory</v>
          </cell>
          <cell r="G46">
            <v>0</v>
          </cell>
          <cell r="H46">
            <v>0</v>
          </cell>
          <cell r="I46">
            <v>0</v>
          </cell>
          <cell r="K46">
            <v>0</v>
          </cell>
          <cell r="L46">
            <v>0</v>
          </cell>
          <cell r="M46">
            <v>0</v>
          </cell>
          <cell r="O46">
            <v>0</v>
          </cell>
          <cell r="P46">
            <v>0</v>
          </cell>
          <cell r="Q46">
            <v>0</v>
          </cell>
          <cell r="S46">
            <v>0</v>
          </cell>
          <cell r="T46">
            <v>0</v>
          </cell>
          <cell r="U46">
            <v>0</v>
          </cell>
          <cell r="W46">
            <v>0</v>
          </cell>
          <cell r="X46">
            <v>0</v>
          </cell>
          <cell r="Y46">
            <v>0</v>
          </cell>
          <cell r="AA46">
            <v>0</v>
          </cell>
          <cell r="AB46">
            <v>0</v>
          </cell>
        </row>
        <row r="47">
          <cell r="B47">
            <v>320</v>
          </cell>
          <cell r="C47">
            <v>41</v>
          </cell>
          <cell r="D47" t="str">
            <v>Diagnostic X-Ray</v>
          </cell>
          <cell r="E47" t="str">
            <v>Radiology-Diagnostic</v>
          </cell>
          <cell r="G47">
            <v>9078.34</v>
          </cell>
          <cell r="H47">
            <v>8.2755443395956377E-2</v>
          </cell>
          <cell r="I47">
            <v>9078.3398709688954</v>
          </cell>
          <cell r="K47">
            <v>3796.63</v>
          </cell>
          <cell r="L47">
            <v>5.2625465400096523E-4</v>
          </cell>
          <cell r="M47">
            <v>3796.6299460382229</v>
          </cell>
          <cell r="O47">
            <v>0</v>
          </cell>
          <cell r="P47">
            <v>0</v>
          </cell>
          <cell r="Q47">
            <v>0</v>
          </cell>
          <cell r="S47">
            <v>690907.8</v>
          </cell>
          <cell r="T47">
            <v>0.41737809376206936</v>
          </cell>
          <cell r="U47">
            <v>690907.79018007743</v>
          </cell>
          <cell r="W47">
            <v>0</v>
          </cell>
          <cell r="X47">
            <v>0</v>
          </cell>
          <cell r="Y47">
            <v>0</v>
          </cell>
          <cell r="AA47">
            <v>12874.970000000001</v>
          </cell>
          <cell r="AB47">
            <v>703782.7599970845</v>
          </cell>
        </row>
        <row r="48">
          <cell r="B48">
            <v>321</v>
          </cell>
          <cell r="C48">
            <v>41</v>
          </cell>
          <cell r="D48" t="str">
            <v>DX X-Ray-Angio</v>
          </cell>
          <cell r="E48" t="str">
            <v>Radiology-Diagnostic</v>
          </cell>
          <cell r="G48">
            <v>0</v>
          </cell>
          <cell r="H48">
            <v>0</v>
          </cell>
          <cell r="I48">
            <v>0</v>
          </cell>
          <cell r="K48">
            <v>0</v>
          </cell>
          <cell r="L48">
            <v>0</v>
          </cell>
          <cell r="M48">
            <v>0</v>
          </cell>
          <cell r="O48">
            <v>0</v>
          </cell>
          <cell r="P48">
            <v>0</v>
          </cell>
          <cell r="Q48">
            <v>0</v>
          </cell>
          <cell r="S48">
            <v>0</v>
          </cell>
          <cell r="T48">
            <v>0</v>
          </cell>
          <cell r="U48">
            <v>0</v>
          </cell>
          <cell r="W48">
            <v>0</v>
          </cell>
          <cell r="X48">
            <v>0</v>
          </cell>
          <cell r="Y48">
            <v>0</v>
          </cell>
          <cell r="AA48">
            <v>0</v>
          </cell>
          <cell r="AB48">
            <v>0</v>
          </cell>
        </row>
        <row r="49">
          <cell r="B49">
            <v>322</v>
          </cell>
          <cell r="C49">
            <v>41</v>
          </cell>
          <cell r="D49" t="str">
            <v>DX X-RAY/ARTH</v>
          </cell>
          <cell r="E49" t="str">
            <v>Radiology-Diagnostic</v>
          </cell>
          <cell r="G49">
            <v>0</v>
          </cell>
          <cell r="H49">
            <v>0</v>
          </cell>
          <cell r="I49">
            <v>0</v>
          </cell>
          <cell r="K49">
            <v>0</v>
          </cell>
          <cell r="L49">
            <v>0</v>
          </cell>
          <cell r="M49">
            <v>0</v>
          </cell>
          <cell r="O49">
            <v>0</v>
          </cell>
          <cell r="P49">
            <v>0</v>
          </cell>
          <cell r="Q49">
            <v>0</v>
          </cell>
          <cell r="S49">
            <v>0</v>
          </cell>
          <cell r="T49">
            <v>0</v>
          </cell>
          <cell r="U49">
            <v>0</v>
          </cell>
          <cell r="W49">
            <v>0</v>
          </cell>
          <cell r="X49">
            <v>0</v>
          </cell>
          <cell r="Y49">
            <v>0</v>
          </cell>
          <cell r="AA49">
            <v>0</v>
          </cell>
          <cell r="AB49">
            <v>0</v>
          </cell>
        </row>
        <row r="50">
          <cell r="B50">
            <v>323</v>
          </cell>
          <cell r="C50">
            <v>41</v>
          </cell>
          <cell r="D50" t="str">
            <v>DX X-RAY/ARTER</v>
          </cell>
          <cell r="E50" t="str">
            <v>Radiology-Diagnostic</v>
          </cell>
          <cell r="G50">
            <v>0</v>
          </cell>
          <cell r="H50">
            <v>0</v>
          </cell>
          <cell r="I50">
            <v>0</v>
          </cell>
          <cell r="K50">
            <v>0</v>
          </cell>
          <cell r="L50">
            <v>0</v>
          </cell>
          <cell r="M50">
            <v>0</v>
          </cell>
          <cell r="O50">
            <v>0</v>
          </cell>
          <cell r="P50">
            <v>0</v>
          </cell>
          <cell r="Q50">
            <v>0</v>
          </cell>
          <cell r="S50">
            <v>0</v>
          </cell>
          <cell r="T50">
            <v>0</v>
          </cell>
          <cell r="U50">
            <v>0</v>
          </cell>
          <cell r="W50">
            <v>0</v>
          </cell>
          <cell r="X50">
            <v>0</v>
          </cell>
          <cell r="Y50">
            <v>0</v>
          </cell>
          <cell r="AA50">
            <v>0</v>
          </cell>
          <cell r="AB50">
            <v>0</v>
          </cell>
        </row>
        <row r="51">
          <cell r="B51">
            <v>324</v>
          </cell>
          <cell r="C51">
            <v>41</v>
          </cell>
          <cell r="D51" t="str">
            <v>Chest X-Ray</v>
          </cell>
          <cell r="E51" t="str">
            <v>Radiology-Diagnostic</v>
          </cell>
          <cell r="G51">
            <v>0</v>
          </cell>
          <cell r="H51">
            <v>0</v>
          </cell>
          <cell r="I51">
            <v>0</v>
          </cell>
          <cell r="K51">
            <v>0</v>
          </cell>
          <cell r="L51">
            <v>0</v>
          </cell>
          <cell r="M51">
            <v>0</v>
          </cell>
          <cell r="O51">
            <v>0</v>
          </cell>
          <cell r="P51">
            <v>0</v>
          </cell>
          <cell r="Q51">
            <v>0</v>
          </cell>
          <cell r="S51">
            <v>0</v>
          </cell>
          <cell r="T51">
            <v>0</v>
          </cell>
          <cell r="U51">
            <v>0</v>
          </cell>
          <cell r="W51">
            <v>0</v>
          </cell>
          <cell r="X51">
            <v>0</v>
          </cell>
          <cell r="Y51">
            <v>0</v>
          </cell>
          <cell r="AA51">
            <v>0</v>
          </cell>
          <cell r="AB51">
            <v>0</v>
          </cell>
        </row>
        <row r="52">
          <cell r="B52">
            <v>329</v>
          </cell>
          <cell r="C52">
            <v>41</v>
          </cell>
          <cell r="D52" t="str">
            <v>DX X-RAY/OTHER</v>
          </cell>
          <cell r="E52" t="str">
            <v>Radiology-Diagnostic</v>
          </cell>
          <cell r="G52">
            <v>0</v>
          </cell>
          <cell r="H52">
            <v>0</v>
          </cell>
          <cell r="I52">
            <v>0</v>
          </cell>
          <cell r="K52">
            <v>0</v>
          </cell>
          <cell r="L52">
            <v>0</v>
          </cell>
          <cell r="M52">
            <v>0</v>
          </cell>
          <cell r="O52">
            <v>0</v>
          </cell>
          <cell r="P52">
            <v>0</v>
          </cell>
          <cell r="Q52">
            <v>0</v>
          </cell>
          <cell r="S52">
            <v>0</v>
          </cell>
          <cell r="T52">
            <v>0</v>
          </cell>
          <cell r="U52">
            <v>0</v>
          </cell>
          <cell r="W52">
            <v>0</v>
          </cell>
          <cell r="X52">
            <v>0</v>
          </cell>
          <cell r="Y52">
            <v>0</v>
          </cell>
          <cell r="AA52">
            <v>0</v>
          </cell>
          <cell r="AB52">
            <v>0</v>
          </cell>
        </row>
        <row r="53">
          <cell r="B53">
            <v>330</v>
          </cell>
          <cell r="C53">
            <v>41</v>
          </cell>
          <cell r="D53" t="str">
            <v>RX X-RAY</v>
          </cell>
          <cell r="E53" t="str">
            <v>Radiology-Diagnostic</v>
          </cell>
          <cell r="G53">
            <v>0</v>
          </cell>
          <cell r="H53">
            <v>0</v>
          </cell>
          <cell r="I53">
            <v>0</v>
          </cell>
          <cell r="K53">
            <v>63946.21</v>
          </cell>
          <cell r="L53">
            <v>8.8636476607473098E-3</v>
          </cell>
          <cell r="M53">
            <v>63946.209091127879</v>
          </cell>
          <cell r="O53">
            <v>1450915.16</v>
          </cell>
          <cell r="P53">
            <v>0.75936075984479035</v>
          </cell>
          <cell r="Q53">
            <v>1450915.1393780378</v>
          </cell>
          <cell r="S53">
            <v>304356.18</v>
          </cell>
          <cell r="T53">
            <v>0.18386187307930993</v>
          </cell>
          <cell r="U53">
            <v>304356.17567416356</v>
          </cell>
          <cell r="W53">
            <v>0</v>
          </cell>
          <cell r="X53">
            <v>0</v>
          </cell>
          <cell r="Y53">
            <v>0</v>
          </cell>
          <cell r="AA53">
            <v>63946.21</v>
          </cell>
          <cell r="AB53">
            <v>1819217.5241433291</v>
          </cell>
        </row>
        <row r="54">
          <cell r="B54">
            <v>331</v>
          </cell>
          <cell r="C54">
            <v>41</v>
          </cell>
          <cell r="D54" t="str">
            <v>CHEMOTHER/INJ</v>
          </cell>
          <cell r="E54" t="str">
            <v>Radiology-Diagnostic</v>
          </cell>
          <cell r="G54">
            <v>0</v>
          </cell>
          <cell r="H54">
            <v>0</v>
          </cell>
          <cell r="I54">
            <v>0</v>
          </cell>
          <cell r="K54">
            <v>0</v>
          </cell>
          <cell r="L54">
            <v>0</v>
          </cell>
          <cell r="M54">
            <v>0</v>
          </cell>
          <cell r="O54">
            <v>0</v>
          </cell>
          <cell r="P54">
            <v>0</v>
          </cell>
          <cell r="Q54">
            <v>0</v>
          </cell>
          <cell r="S54">
            <v>0</v>
          </cell>
          <cell r="T54">
            <v>0</v>
          </cell>
          <cell r="U54">
            <v>0</v>
          </cell>
          <cell r="W54">
            <v>0</v>
          </cell>
          <cell r="X54">
            <v>0</v>
          </cell>
          <cell r="Y54">
            <v>0</v>
          </cell>
          <cell r="AA54">
            <v>0</v>
          </cell>
          <cell r="AB54">
            <v>0</v>
          </cell>
        </row>
        <row r="55">
          <cell r="B55">
            <v>333</v>
          </cell>
          <cell r="C55">
            <v>41</v>
          </cell>
          <cell r="D55" t="str">
            <v>Radiation RX</v>
          </cell>
          <cell r="E55" t="str">
            <v>Radiology-Diagnostic</v>
          </cell>
          <cell r="G55">
            <v>0</v>
          </cell>
          <cell r="H55">
            <v>0</v>
          </cell>
          <cell r="I55">
            <v>0</v>
          </cell>
          <cell r="K55">
            <v>0</v>
          </cell>
          <cell r="L55">
            <v>0</v>
          </cell>
          <cell r="M55">
            <v>0</v>
          </cell>
          <cell r="O55">
            <v>0</v>
          </cell>
          <cell r="P55">
            <v>0</v>
          </cell>
          <cell r="Q55">
            <v>0</v>
          </cell>
          <cell r="S55">
            <v>0</v>
          </cell>
          <cell r="T55">
            <v>0</v>
          </cell>
          <cell r="U55">
            <v>0</v>
          </cell>
          <cell r="W55">
            <v>0</v>
          </cell>
          <cell r="X55">
            <v>0</v>
          </cell>
          <cell r="Y55">
            <v>0</v>
          </cell>
          <cell r="AA55">
            <v>0</v>
          </cell>
          <cell r="AB55">
            <v>0</v>
          </cell>
        </row>
        <row r="56">
          <cell r="B56">
            <v>340</v>
          </cell>
          <cell r="C56">
            <v>43</v>
          </cell>
          <cell r="D56" t="str">
            <v>Nuclear Medicine</v>
          </cell>
          <cell r="E56" t="str">
            <v>Radioisotope</v>
          </cell>
          <cell r="G56">
            <v>0</v>
          </cell>
          <cell r="H56">
            <v>0</v>
          </cell>
          <cell r="I56">
            <v>0</v>
          </cell>
          <cell r="K56">
            <v>50120.27</v>
          </cell>
          <cell r="L56">
            <v>6.9472203894730212E-3</v>
          </cell>
          <cell r="M56">
            <v>50120.269287636969</v>
          </cell>
          <cell r="O56">
            <v>0</v>
          </cell>
          <cell r="P56">
            <v>0</v>
          </cell>
          <cell r="Q56">
            <v>0</v>
          </cell>
          <cell r="S56">
            <v>286527.21999999997</v>
          </cell>
          <cell r="T56">
            <v>0.17309138049178929</v>
          </cell>
          <cell r="U56">
            <v>286527.21592756786</v>
          </cell>
          <cell r="W56">
            <v>0</v>
          </cell>
          <cell r="X56">
            <v>0</v>
          </cell>
          <cell r="Y56">
            <v>0</v>
          </cell>
          <cell r="AA56">
            <v>50120.27</v>
          </cell>
          <cell r="AB56">
            <v>336647.48521520483</v>
          </cell>
        </row>
        <row r="57">
          <cell r="B57">
            <v>341</v>
          </cell>
          <cell r="C57">
            <v>43</v>
          </cell>
          <cell r="D57" t="str">
            <v>Nuc Med-DX</v>
          </cell>
          <cell r="E57" t="str">
            <v>Radioisotope</v>
          </cell>
          <cell r="G57">
            <v>0</v>
          </cell>
          <cell r="H57">
            <v>0</v>
          </cell>
          <cell r="I57">
            <v>0</v>
          </cell>
          <cell r="K57">
            <v>0</v>
          </cell>
          <cell r="L57">
            <v>0</v>
          </cell>
          <cell r="M57">
            <v>0</v>
          </cell>
          <cell r="O57">
            <v>0</v>
          </cell>
          <cell r="P57">
            <v>0</v>
          </cell>
          <cell r="Q57">
            <v>0</v>
          </cell>
          <cell r="S57">
            <v>0</v>
          </cell>
          <cell r="T57">
            <v>0</v>
          </cell>
          <cell r="U57">
            <v>0</v>
          </cell>
          <cell r="W57">
            <v>0</v>
          </cell>
          <cell r="X57">
            <v>0</v>
          </cell>
          <cell r="Y57">
            <v>0</v>
          </cell>
          <cell r="AA57">
            <v>0</v>
          </cell>
          <cell r="AB57">
            <v>0</v>
          </cell>
        </row>
        <row r="58">
          <cell r="B58">
            <v>342</v>
          </cell>
          <cell r="C58">
            <v>43</v>
          </cell>
          <cell r="D58" t="str">
            <v>NUC MED/RX</v>
          </cell>
          <cell r="E58" t="str">
            <v>Radioisotope</v>
          </cell>
          <cell r="G58">
            <v>0</v>
          </cell>
          <cell r="H58">
            <v>0</v>
          </cell>
          <cell r="I58">
            <v>0</v>
          </cell>
          <cell r="K58">
            <v>0</v>
          </cell>
          <cell r="L58">
            <v>0</v>
          </cell>
          <cell r="M58">
            <v>0</v>
          </cell>
          <cell r="O58">
            <v>0</v>
          </cell>
          <cell r="P58">
            <v>0</v>
          </cell>
          <cell r="Q58">
            <v>0</v>
          </cell>
          <cell r="S58">
            <v>0</v>
          </cell>
          <cell r="T58">
            <v>0</v>
          </cell>
          <cell r="U58">
            <v>0</v>
          </cell>
          <cell r="W58">
            <v>0</v>
          </cell>
          <cell r="X58">
            <v>0</v>
          </cell>
          <cell r="Y58">
            <v>0</v>
          </cell>
          <cell r="AA58">
            <v>0</v>
          </cell>
          <cell r="AB58">
            <v>0</v>
          </cell>
        </row>
        <row r="59">
          <cell r="B59">
            <v>350</v>
          </cell>
          <cell r="C59">
            <v>59.1</v>
          </cell>
          <cell r="D59" t="str">
            <v>CT Scan</v>
          </cell>
          <cell r="E59" t="str">
            <v>Cat Scan</v>
          </cell>
          <cell r="G59">
            <v>296.7</v>
          </cell>
          <cell r="H59">
            <v>2.704628825928557E-3</v>
          </cell>
          <cell r="I59">
            <v>296.69999578298138</v>
          </cell>
          <cell r="K59">
            <v>0</v>
          </cell>
          <cell r="L59">
            <v>0</v>
          </cell>
          <cell r="M59">
            <v>0</v>
          </cell>
          <cell r="O59">
            <v>0</v>
          </cell>
          <cell r="P59">
            <v>0</v>
          </cell>
          <cell r="Q59">
            <v>0</v>
          </cell>
          <cell r="S59">
            <v>104641.04000000001</v>
          </cell>
          <cell r="T59">
            <v>6.3213757037451968E-2</v>
          </cell>
          <cell r="U59">
            <v>104641.03851272934</v>
          </cell>
          <cell r="W59">
            <v>0</v>
          </cell>
          <cell r="X59">
            <v>0</v>
          </cell>
          <cell r="Y59">
            <v>0</v>
          </cell>
          <cell r="AA59">
            <v>296.7</v>
          </cell>
          <cell r="AB59">
            <v>104937.73850851232</v>
          </cell>
        </row>
        <row r="60">
          <cell r="B60">
            <v>351</v>
          </cell>
          <cell r="C60">
            <v>59.1</v>
          </cell>
          <cell r="D60" t="str">
            <v>CT Scan-Head</v>
          </cell>
          <cell r="E60" t="str">
            <v>Cat Scan</v>
          </cell>
          <cell r="G60">
            <v>0</v>
          </cell>
          <cell r="H60">
            <v>0</v>
          </cell>
          <cell r="I60">
            <v>0</v>
          </cell>
          <cell r="K60">
            <v>0</v>
          </cell>
          <cell r="L60">
            <v>0</v>
          </cell>
          <cell r="M60">
            <v>0</v>
          </cell>
          <cell r="O60">
            <v>0</v>
          </cell>
          <cell r="P60">
            <v>0</v>
          </cell>
          <cell r="Q60">
            <v>0</v>
          </cell>
          <cell r="S60">
            <v>0</v>
          </cell>
          <cell r="T60">
            <v>0</v>
          </cell>
          <cell r="U60">
            <v>0</v>
          </cell>
          <cell r="W60">
            <v>0</v>
          </cell>
          <cell r="X60">
            <v>0</v>
          </cell>
          <cell r="Y60">
            <v>0</v>
          </cell>
          <cell r="AA60">
            <v>0</v>
          </cell>
          <cell r="AB60">
            <v>0</v>
          </cell>
        </row>
        <row r="61">
          <cell r="B61">
            <v>352</v>
          </cell>
          <cell r="C61">
            <v>59.1</v>
          </cell>
          <cell r="D61" t="str">
            <v>CT Scan-Body</v>
          </cell>
          <cell r="E61" t="str">
            <v>Cat Scan</v>
          </cell>
          <cell r="G61">
            <v>0</v>
          </cell>
          <cell r="H61">
            <v>0</v>
          </cell>
          <cell r="I61">
            <v>0</v>
          </cell>
          <cell r="K61">
            <v>0</v>
          </cell>
          <cell r="L61">
            <v>0</v>
          </cell>
          <cell r="M61">
            <v>0</v>
          </cell>
          <cell r="O61">
            <v>0</v>
          </cell>
          <cell r="P61">
            <v>0</v>
          </cell>
          <cell r="Q61">
            <v>0</v>
          </cell>
          <cell r="S61">
            <v>0</v>
          </cell>
          <cell r="T61">
            <v>0</v>
          </cell>
          <cell r="U61">
            <v>0</v>
          </cell>
          <cell r="W61">
            <v>0</v>
          </cell>
          <cell r="X61">
            <v>0</v>
          </cell>
          <cell r="Y61">
            <v>0</v>
          </cell>
          <cell r="AA61">
            <v>0</v>
          </cell>
          <cell r="AB61">
            <v>0</v>
          </cell>
        </row>
        <row r="62">
          <cell r="B62">
            <v>359</v>
          </cell>
          <cell r="C62">
            <v>43</v>
          </cell>
          <cell r="D62" t="str">
            <v>Nuclear Medicine</v>
          </cell>
          <cell r="E62" t="str">
            <v>Radioisotope</v>
          </cell>
          <cell r="G62">
            <v>0</v>
          </cell>
          <cell r="H62">
            <v>0</v>
          </cell>
          <cell r="I62">
            <v>0</v>
          </cell>
          <cell r="K62">
            <v>0</v>
          </cell>
          <cell r="L62">
            <v>0</v>
          </cell>
          <cell r="M62">
            <v>0</v>
          </cell>
          <cell r="O62">
            <v>0</v>
          </cell>
          <cell r="P62">
            <v>0</v>
          </cell>
          <cell r="Q62">
            <v>0</v>
          </cell>
          <cell r="S62">
            <v>0</v>
          </cell>
          <cell r="T62">
            <v>0</v>
          </cell>
          <cell r="U62">
            <v>0</v>
          </cell>
          <cell r="W62">
            <v>0</v>
          </cell>
          <cell r="X62">
            <v>0</v>
          </cell>
          <cell r="Y62">
            <v>0</v>
          </cell>
          <cell r="AA62">
            <v>0</v>
          </cell>
          <cell r="AB62">
            <v>0</v>
          </cell>
        </row>
        <row r="63">
          <cell r="B63">
            <v>360</v>
          </cell>
          <cell r="C63">
            <v>37</v>
          </cell>
          <cell r="D63" t="str">
            <v>OR Services</v>
          </cell>
          <cell r="E63" t="str">
            <v>Operating Room</v>
          </cell>
          <cell r="G63">
            <v>0</v>
          </cell>
          <cell r="H63">
            <v>0</v>
          </cell>
          <cell r="I63">
            <v>0</v>
          </cell>
          <cell r="K63">
            <v>303904.09999999998</v>
          </cell>
          <cell r="L63">
            <v>4.2124449049545182E-2</v>
          </cell>
          <cell r="M63">
            <v>303904.09568058903</v>
          </cell>
          <cell r="O63">
            <v>1373.21</v>
          </cell>
          <cell r="P63">
            <v>7.1869246236731343E-4</v>
          </cell>
          <cell r="Q63">
            <v>1373.2099804824668</v>
          </cell>
          <cell r="S63">
            <v>0</v>
          </cell>
          <cell r="T63">
            <v>0</v>
          </cell>
          <cell r="U63">
            <v>0</v>
          </cell>
          <cell r="W63">
            <v>412230.14</v>
          </cell>
          <cell r="X63">
            <v>0.1663706901493229</v>
          </cell>
          <cell r="Y63">
            <v>412230.13414094318</v>
          </cell>
          <cell r="AA63">
            <v>303904.09999999998</v>
          </cell>
          <cell r="AB63">
            <v>717507.43980201473</v>
          </cell>
        </row>
        <row r="64">
          <cell r="B64">
            <v>361</v>
          </cell>
          <cell r="C64">
            <v>37</v>
          </cell>
          <cell r="D64" t="str">
            <v>OR Minor Surgery</v>
          </cell>
          <cell r="E64" t="str">
            <v>Operating Room</v>
          </cell>
          <cell r="G64">
            <v>0</v>
          </cell>
          <cell r="H64">
            <v>0</v>
          </cell>
          <cell r="I64">
            <v>0</v>
          </cell>
          <cell r="K64">
            <v>0</v>
          </cell>
          <cell r="L64">
            <v>0</v>
          </cell>
          <cell r="M64">
            <v>0</v>
          </cell>
          <cell r="O64">
            <v>0</v>
          </cell>
          <cell r="P64">
            <v>0</v>
          </cell>
          <cell r="Q64">
            <v>0</v>
          </cell>
          <cell r="S64">
            <v>0</v>
          </cell>
          <cell r="T64">
            <v>0</v>
          </cell>
          <cell r="U64">
            <v>0</v>
          </cell>
          <cell r="W64">
            <v>0</v>
          </cell>
          <cell r="X64">
            <v>0</v>
          </cell>
          <cell r="Y64">
            <v>0</v>
          </cell>
          <cell r="AA64">
            <v>0</v>
          </cell>
          <cell r="AB64">
            <v>0</v>
          </cell>
        </row>
        <row r="65">
          <cell r="B65">
            <v>370</v>
          </cell>
          <cell r="C65">
            <v>40</v>
          </cell>
          <cell r="D65" t="str">
            <v>Anesthesia</v>
          </cell>
          <cell r="E65" t="str">
            <v>Anesthesiology</v>
          </cell>
          <cell r="G65">
            <v>0</v>
          </cell>
          <cell r="H65">
            <v>0</v>
          </cell>
          <cell r="I65">
            <v>0</v>
          </cell>
          <cell r="K65">
            <v>84859.46</v>
          </cell>
          <cell r="L65">
            <v>1.1762454008162173E-2</v>
          </cell>
          <cell r="M65">
            <v>84859.458793886355</v>
          </cell>
          <cell r="O65">
            <v>0</v>
          </cell>
          <cell r="P65">
            <v>0</v>
          </cell>
          <cell r="Q65">
            <v>0</v>
          </cell>
          <cell r="S65">
            <v>0</v>
          </cell>
          <cell r="T65">
            <v>0</v>
          </cell>
          <cell r="U65">
            <v>0</v>
          </cell>
          <cell r="W65">
            <v>170361.15000000002</v>
          </cell>
          <cell r="X65">
            <v>6.8755530830744982E-2</v>
          </cell>
          <cell r="Y65">
            <v>170361.14757864462</v>
          </cell>
          <cell r="AA65">
            <v>84859.46</v>
          </cell>
          <cell r="AB65">
            <v>255220.60637253098</v>
          </cell>
        </row>
        <row r="66">
          <cell r="B66">
            <v>371</v>
          </cell>
          <cell r="C66">
            <v>40</v>
          </cell>
          <cell r="D66" t="str">
            <v>Anesthesia/Incident</v>
          </cell>
          <cell r="E66" t="str">
            <v>Anesthesiology</v>
          </cell>
          <cell r="G66">
            <v>0</v>
          </cell>
          <cell r="H66">
            <v>0</v>
          </cell>
          <cell r="I66">
            <v>0</v>
          </cell>
          <cell r="K66">
            <v>0</v>
          </cell>
          <cell r="L66">
            <v>0</v>
          </cell>
          <cell r="M66">
            <v>0</v>
          </cell>
          <cell r="O66">
            <v>0</v>
          </cell>
          <cell r="P66">
            <v>0</v>
          </cell>
          <cell r="Q66">
            <v>0</v>
          </cell>
          <cell r="S66">
            <v>1033.71</v>
          </cell>
          <cell r="T66">
            <v>6.2446524601804864E-4</v>
          </cell>
          <cell r="U66">
            <v>1033.709985307805</v>
          </cell>
          <cell r="W66">
            <v>0</v>
          </cell>
          <cell r="X66">
            <v>0</v>
          </cell>
          <cell r="Y66">
            <v>0</v>
          </cell>
          <cell r="AA66">
            <v>0</v>
          </cell>
          <cell r="AB66">
            <v>1033.709985307805</v>
          </cell>
        </row>
        <row r="67">
          <cell r="B67">
            <v>379</v>
          </cell>
          <cell r="C67">
            <v>40</v>
          </cell>
          <cell r="D67" t="str">
            <v>ANESTHE/OTHER</v>
          </cell>
          <cell r="E67" t="str">
            <v>Anesthesiology</v>
          </cell>
          <cell r="G67">
            <v>0</v>
          </cell>
          <cell r="H67">
            <v>0</v>
          </cell>
          <cell r="I67">
            <v>0</v>
          </cell>
          <cell r="K67">
            <v>0</v>
          </cell>
          <cell r="L67">
            <v>0</v>
          </cell>
          <cell r="M67">
            <v>0</v>
          </cell>
          <cell r="O67">
            <v>0</v>
          </cell>
          <cell r="P67">
            <v>0</v>
          </cell>
          <cell r="Q67">
            <v>0</v>
          </cell>
          <cell r="S67">
            <v>0</v>
          </cell>
          <cell r="T67">
            <v>0</v>
          </cell>
          <cell r="U67">
            <v>0</v>
          </cell>
          <cell r="W67">
            <v>0</v>
          </cell>
          <cell r="X67">
            <v>0</v>
          </cell>
          <cell r="Y67">
            <v>0</v>
          </cell>
          <cell r="AA67">
            <v>0</v>
          </cell>
          <cell r="AB67">
            <v>0</v>
          </cell>
        </row>
        <row r="68">
          <cell r="B68">
            <v>380</v>
          </cell>
          <cell r="C68">
            <v>47</v>
          </cell>
          <cell r="D68" t="str">
            <v>BLOOD</v>
          </cell>
          <cell r="E68" t="str">
            <v>Blood Storing, Processing &amp; Trans.</v>
          </cell>
          <cell r="G68">
            <v>0</v>
          </cell>
          <cell r="H68">
            <v>0</v>
          </cell>
          <cell r="I68">
            <v>0</v>
          </cell>
          <cell r="K68">
            <v>10532.81</v>
          </cell>
          <cell r="L68">
            <v>1.4599632522020599E-3</v>
          </cell>
          <cell r="M68">
            <v>10532.809850296409</v>
          </cell>
          <cell r="O68">
            <v>0</v>
          </cell>
          <cell r="P68">
            <v>0</v>
          </cell>
          <cell r="Q68">
            <v>0</v>
          </cell>
          <cell r="S68">
            <v>0</v>
          </cell>
          <cell r="T68">
            <v>0</v>
          </cell>
          <cell r="U68">
            <v>0</v>
          </cell>
          <cell r="W68">
            <v>0</v>
          </cell>
          <cell r="X68">
            <v>0</v>
          </cell>
          <cell r="Y68">
            <v>0</v>
          </cell>
          <cell r="AA68">
            <v>10532.81</v>
          </cell>
          <cell r="AB68">
            <v>10532.809850296409</v>
          </cell>
        </row>
        <row r="69">
          <cell r="B69">
            <v>381</v>
          </cell>
          <cell r="C69">
            <v>47</v>
          </cell>
          <cell r="D69" t="str">
            <v>BLOOD/PKD RED</v>
          </cell>
          <cell r="E69" t="str">
            <v>Blood Storing, Processing &amp; Trans.</v>
          </cell>
          <cell r="G69">
            <v>0</v>
          </cell>
          <cell r="H69">
            <v>0</v>
          </cell>
          <cell r="I69">
            <v>0</v>
          </cell>
          <cell r="K69">
            <v>0</v>
          </cell>
          <cell r="L69">
            <v>0</v>
          </cell>
          <cell r="M69">
            <v>0</v>
          </cell>
          <cell r="O69">
            <v>0</v>
          </cell>
          <cell r="P69">
            <v>0</v>
          </cell>
          <cell r="Q69">
            <v>0</v>
          </cell>
          <cell r="S69">
            <v>0</v>
          </cell>
          <cell r="T69">
            <v>0</v>
          </cell>
          <cell r="U69">
            <v>0</v>
          </cell>
          <cell r="W69">
            <v>0</v>
          </cell>
          <cell r="X69">
            <v>0</v>
          </cell>
          <cell r="Y69">
            <v>0</v>
          </cell>
          <cell r="AA69">
            <v>0</v>
          </cell>
          <cell r="AB69">
            <v>0</v>
          </cell>
        </row>
        <row r="70">
          <cell r="B70">
            <v>382</v>
          </cell>
          <cell r="C70">
            <v>47</v>
          </cell>
          <cell r="D70" t="str">
            <v>BLOOD/WHOLE</v>
          </cell>
          <cell r="E70" t="str">
            <v>Blood Storing, Processing &amp; Trans.</v>
          </cell>
          <cell r="G70">
            <v>0</v>
          </cell>
          <cell r="H70">
            <v>0</v>
          </cell>
          <cell r="I70">
            <v>0</v>
          </cell>
          <cell r="K70">
            <v>0</v>
          </cell>
          <cell r="L70">
            <v>0</v>
          </cell>
          <cell r="M70">
            <v>0</v>
          </cell>
          <cell r="O70">
            <v>0</v>
          </cell>
          <cell r="P70">
            <v>0</v>
          </cell>
          <cell r="Q70">
            <v>0</v>
          </cell>
          <cell r="S70">
            <v>0</v>
          </cell>
          <cell r="T70">
            <v>0</v>
          </cell>
          <cell r="U70">
            <v>0</v>
          </cell>
          <cell r="W70">
            <v>0</v>
          </cell>
          <cell r="X70">
            <v>0</v>
          </cell>
          <cell r="Y70">
            <v>0</v>
          </cell>
          <cell r="AA70">
            <v>0</v>
          </cell>
          <cell r="AB70">
            <v>0</v>
          </cell>
        </row>
        <row r="71">
          <cell r="B71">
            <v>383</v>
          </cell>
          <cell r="C71">
            <v>47</v>
          </cell>
          <cell r="D71" t="str">
            <v>BLOOD/PLASMA</v>
          </cell>
          <cell r="E71" t="str">
            <v>Blood Storing, Processing &amp; Trans.</v>
          </cell>
          <cell r="G71">
            <v>0</v>
          </cell>
          <cell r="H71">
            <v>0</v>
          </cell>
          <cell r="I71">
            <v>0</v>
          </cell>
          <cell r="K71">
            <v>0</v>
          </cell>
          <cell r="L71">
            <v>0</v>
          </cell>
          <cell r="M71">
            <v>0</v>
          </cell>
          <cell r="O71">
            <v>0</v>
          </cell>
          <cell r="P71">
            <v>0</v>
          </cell>
          <cell r="Q71">
            <v>0</v>
          </cell>
          <cell r="S71">
            <v>0</v>
          </cell>
          <cell r="T71">
            <v>0</v>
          </cell>
          <cell r="U71">
            <v>0</v>
          </cell>
          <cell r="W71">
            <v>0</v>
          </cell>
          <cell r="X71">
            <v>0</v>
          </cell>
          <cell r="Y71">
            <v>0</v>
          </cell>
          <cell r="AA71">
            <v>0</v>
          </cell>
          <cell r="AB71">
            <v>0</v>
          </cell>
        </row>
        <row r="72">
          <cell r="B72">
            <v>384</v>
          </cell>
          <cell r="C72">
            <v>47</v>
          </cell>
          <cell r="D72" t="str">
            <v>BLOOD/PLATELETS</v>
          </cell>
          <cell r="E72" t="str">
            <v>Blood Storing, Processing &amp; Trans.</v>
          </cell>
          <cell r="G72">
            <v>0</v>
          </cell>
          <cell r="H72">
            <v>0</v>
          </cell>
          <cell r="I72">
            <v>0</v>
          </cell>
          <cell r="K72">
            <v>0</v>
          </cell>
          <cell r="L72">
            <v>0</v>
          </cell>
          <cell r="M72">
            <v>0</v>
          </cell>
          <cell r="O72">
            <v>0</v>
          </cell>
          <cell r="P72">
            <v>0</v>
          </cell>
          <cell r="Q72">
            <v>0</v>
          </cell>
          <cell r="S72">
            <v>0</v>
          </cell>
          <cell r="T72">
            <v>0</v>
          </cell>
          <cell r="U72">
            <v>0</v>
          </cell>
          <cell r="W72">
            <v>0</v>
          </cell>
          <cell r="X72">
            <v>0</v>
          </cell>
          <cell r="Y72">
            <v>0</v>
          </cell>
          <cell r="AA72">
            <v>0</v>
          </cell>
          <cell r="AB72">
            <v>0</v>
          </cell>
        </row>
        <row r="73">
          <cell r="B73">
            <v>386</v>
          </cell>
          <cell r="C73">
            <v>47</v>
          </cell>
          <cell r="D73" t="str">
            <v>BLOOD/COMPONENTS</v>
          </cell>
          <cell r="E73" t="str">
            <v>Blood Storing, Processing &amp; Trans.</v>
          </cell>
          <cell r="G73">
            <v>0</v>
          </cell>
          <cell r="H73">
            <v>0</v>
          </cell>
          <cell r="I73">
            <v>0</v>
          </cell>
          <cell r="K73">
            <v>0</v>
          </cell>
          <cell r="L73">
            <v>0</v>
          </cell>
          <cell r="M73">
            <v>0</v>
          </cell>
          <cell r="O73">
            <v>0</v>
          </cell>
          <cell r="P73">
            <v>0</v>
          </cell>
          <cell r="Q73">
            <v>0</v>
          </cell>
          <cell r="S73">
            <v>0</v>
          </cell>
          <cell r="T73">
            <v>0</v>
          </cell>
          <cell r="U73">
            <v>0</v>
          </cell>
          <cell r="W73">
            <v>0</v>
          </cell>
          <cell r="X73">
            <v>0</v>
          </cell>
          <cell r="Y73">
            <v>0</v>
          </cell>
          <cell r="AA73">
            <v>0</v>
          </cell>
          <cell r="AB73">
            <v>0</v>
          </cell>
        </row>
        <row r="74">
          <cell r="B74">
            <v>389</v>
          </cell>
          <cell r="C74">
            <v>47</v>
          </cell>
          <cell r="D74" t="str">
            <v>BLOOD/OTHER</v>
          </cell>
          <cell r="E74" t="str">
            <v>Blood Storing, Processing &amp; Trans.</v>
          </cell>
          <cell r="G74">
            <v>0</v>
          </cell>
          <cell r="H74">
            <v>0</v>
          </cell>
          <cell r="I74">
            <v>0</v>
          </cell>
          <cell r="K74">
            <v>0</v>
          </cell>
          <cell r="L74">
            <v>0</v>
          </cell>
          <cell r="M74">
            <v>0</v>
          </cell>
          <cell r="O74">
            <v>0</v>
          </cell>
          <cell r="P74">
            <v>0</v>
          </cell>
          <cell r="Q74">
            <v>0</v>
          </cell>
          <cell r="S74">
            <v>0</v>
          </cell>
          <cell r="T74">
            <v>0</v>
          </cell>
          <cell r="U74">
            <v>0</v>
          </cell>
          <cell r="W74">
            <v>0</v>
          </cell>
          <cell r="X74">
            <v>0</v>
          </cell>
          <cell r="Y74">
            <v>0</v>
          </cell>
          <cell r="AA74">
            <v>0</v>
          </cell>
          <cell r="AB74">
            <v>0</v>
          </cell>
        </row>
        <row r="75">
          <cell r="B75">
            <v>390</v>
          </cell>
          <cell r="C75">
            <v>47</v>
          </cell>
          <cell r="D75" t="str">
            <v>Blood</v>
          </cell>
          <cell r="E75" t="str">
            <v>Blood Storing, Processing &amp; Trans.</v>
          </cell>
          <cell r="G75">
            <v>1529.3</v>
          </cell>
          <cell r="H75">
            <v>1.3940643287807692E-2</v>
          </cell>
          <cell r="I75">
            <v>1529.2999782639481</v>
          </cell>
          <cell r="K75">
            <v>143723.38</v>
          </cell>
          <cell r="L75">
            <v>1.9921640405767549E-2</v>
          </cell>
          <cell r="M75">
            <v>143723.37795724921</v>
          </cell>
          <cell r="O75">
            <v>0</v>
          </cell>
          <cell r="P75">
            <v>0</v>
          </cell>
          <cell r="Q75">
            <v>0</v>
          </cell>
          <cell r="S75">
            <v>0</v>
          </cell>
          <cell r="T75">
            <v>0</v>
          </cell>
          <cell r="U75">
            <v>0</v>
          </cell>
          <cell r="W75">
            <v>1921.29</v>
          </cell>
          <cell r="X75">
            <v>7.7540750241356093E-4</v>
          </cell>
          <cell r="Y75">
            <v>1921.2899726925659</v>
          </cell>
          <cell r="AA75">
            <v>145252.68</v>
          </cell>
          <cell r="AB75">
            <v>147173.9679082057</v>
          </cell>
        </row>
        <row r="76">
          <cell r="B76">
            <v>391</v>
          </cell>
          <cell r="C76">
            <v>47</v>
          </cell>
          <cell r="D76" t="str">
            <v xml:space="preserve">Blood Storing and Processing - Blood/Admin
</v>
          </cell>
          <cell r="E76" t="str">
            <v>Blood Storing, Processing &amp; Trans.</v>
          </cell>
          <cell r="G76">
            <v>0</v>
          </cell>
          <cell r="H76">
            <v>0</v>
          </cell>
          <cell r="I76">
            <v>0</v>
          </cell>
          <cell r="K76">
            <v>0</v>
          </cell>
          <cell r="L76">
            <v>0</v>
          </cell>
          <cell r="M76">
            <v>0</v>
          </cell>
          <cell r="O76">
            <v>0</v>
          </cell>
          <cell r="P76">
            <v>0</v>
          </cell>
          <cell r="Q76">
            <v>0</v>
          </cell>
          <cell r="S76">
            <v>0</v>
          </cell>
          <cell r="T76">
            <v>0</v>
          </cell>
          <cell r="U76">
            <v>0</v>
          </cell>
          <cell r="W76">
            <v>0</v>
          </cell>
          <cell r="X76">
            <v>0</v>
          </cell>
          <cell r="Y76">
            <v>0</v>
          </cell>
          <cell r="AA76">
            <v>0</v>
          </cell>
          <cell r="AB76">
            <v>0</v>
          </cell>
        </row>
        <row r="77">
          <cell r="B77">
            <v>400</v>
          </cell>
          <cell r="C77">
            <v>59.2</v>
          </cell>
          <cell r="D77" t="str">
            <v>IMAGE SERVICE</v>
          </cell>
          <cell r="E77" t="str">
            <v>MRI</v>
          </cell>
          <cell r="G77">
            <v>0</v>
          </cell>
          <cell r="H77">
            <v>0</v>
          </cell>
          <cell r="I77">
            <v>0</v>
          </cell>
          <cell r="K77">
            <v>0</v>
          </cell>
          <cell r="L77">
            <v>0</v>
          </cell>
          <cell r="M77">
            <v>0</v>
          </cell>
          <cell r="O77">
            <v>0</v>
          </cell>
          <cell r="P77">
            <v>0</v>
          </cell>
          <cell r="Q77">
            <v>0</v>
          </cell>
          <cell r="S77">
            <v>9129.7000000000007</v>
          </cell>
          <cell r="T77">
            <v>5.5152609112526516E-3</v>
          </cell>
          <cell r="U77">
            <v>9129.6998702389137</v>
          </cell>
          <cell r="W77">
            <v>0</v>
          </cell>
          <cell r="X77">
            <v>0</v>
          </cell>
          <cell r="Y77">
            <v>0</v>
          </cell>
          <cell r="AA77">
            <v>0</v>
          </cell>
          <cell r="AB77">
            <v>9129.6998702389137</v>
          </cell>
        </row>
        <row r="78">
          <cell r="B78">
            <v>401</v>
          </cell>
          <cell r="C78">
            <v>41</v>
          </cell>
          <cell r="D78" t="str">
            <v>Mammography</v>
          </cell>
          <cell r="E78" t="str">
            <v>Radiology-Diagnostic</v>
          </cell>
          <cell r="G78">
            <v>0</v>
          </cell>
          <cell r="H78">
            <v>0</v>
          </cell>
          <cell r="I78">
            <v>0</v>
          </cell>
          <cell r="K78">
            <v>0</v>
          </cell>
          <cell r="L78">
            <v>0</v>
          </cell>
          <cell r="M78">
            <v>0</v>
          </cell>
          <cell r="O78">
            <v>0</v>
          </cell>
          <cell r="P78">
            <v>0</v>
          </cell>
          <cell r="Q78">
            <v>0</v>
          </cell>
          <cell r="S78">
            <v>0</v>
          </cell>
          <cell r="T78">
            <v>0</v>
          </cell>
          <cell r="U78">
            <v>0</v>
          </cell>
          <cell r="W78">
            <v>0</v>
          </cell>
          <cell r="X78">
            <v>0</v>
          </cell>
          <cell r="Y78">
            <v>0</v>
          </cell>
          <cell r="AA78">
            <v>0</v>
          </cell>
          <cell r="AB78">
            <v>0</v>
          </cell>
        </row>
        <row r="79">
          <cell r="B79">
            <v>402</v>
          </cell>
          <cell r="C79">
            <v>43</v>
          </cell>
          <cell r="D79" t="str">
            <v>Ultrasound</v>
          </cell>
          <cell r="E79" t="str">
            <v>Radioisotope</v>
          </cell>
          <cell r="G79">
            <v>0</v>
          </cell>
          <cell r="H79">
            <v>0</v>
          </cell>
          <cell r="I79">
            <v>0</v>
          </cell>
          <cell r="K79">
            <v>0</v>
          </cell>
          <cell r="L79">
            <v>0</v>
          </cell>
          <cell r="M79">
            <v>0</v>
          </cell>
          <cell r="O79">
            <v>0</v>
          </cell>
          <cell r="P79">
            <v>0</v>
          </cell>
          <cell r="Q79">
            <v>0</v>
          </cell>
          <cell r="S79">
            <v>0</v>
          </cell>
          <cell r="T79">
            <v>0</v>
          </cell>
          <cell r="U79">
            <v>0</v>
          </cell>
          <cell r="W79">
            <v>0</v>
          </cell>
          <cell r="X79">
            <v>0</v>
          </cell>
          <cell r="Y79">
            <v>0</v>
          </cell>
          <cell r="AA79">
            <v>0</v>
          </cell>
          <cell r="AB79">
            <v>0</v>
          </cell>
        </row>
        <row r="80">
          <cell r="B80">
            <v>403</v>
          </cell>
          <cell r="C80">
            <v>41</v>
          </cell>
          <cell r="D80" t="str">
            <v>SCRN MAMMOGRAPHY</v>
          </cell>
          <cell r="E80" t="str">
            <v>Radiology-Diagnostic</v>
          </cell>
          <cell r="G80">
            <v>0</v>
          </cell>
          <cell r="H80">
            <v>0</v>
          </cell>
          <cell r="I80">
            <v>0</v>
          </cell>
          <cell r="K80">
            <v>0</v>
          </cell>
          <cell r="L80">
            <v>0</v>
          </cell>
          <cell r="M80">
            <v>0</v>
          </cell>
          <cell r="O80">
            <v>0</v>
          </cell>
          <cell r="P80">
            <v>0</v>
          </cell>
          <cell r="Q80">
            <v>0</v>
          </cell>
          <cell r="S80">
            <v>0</v>
          </cell>
          <cell r="T80">
            <v>0</v>
          </cell>
          <cell r="U80">
            <v>0</v>
          </cell>
          <cell r="W80">
            <v>0</v>
          </cell>
          <cell r="X80">
            <v>0</v>
          </cell>
          <cell r="Y80">
            <v>0</v>
          </cell>
          <cell r="AA80">
            <v>0</v>
          </cell>
          <cell r="AB80">
            <v>0</v>
          </cell>
        </row>
        <row r="81">
          <cell r="B81">
            <v>410</v>
          </cell>
          <cell r="C81">
            <v>49</v>
          </cell>
          <cell r="D81" t="str">
            <v>Resp Services</v>
          </cell>
          <cell r="E81" t="str">
            <v>Respiratory Therapy</v>
          </cell>
          <cell r="G81">
            <v>0</v>
          </cell>
          <cell r="H81">
            <v>0</v>
          </cell>
          <cell r="I81">
            <v>0</v>
          </cell>
          <cell r="K81">
            <v>98309.61</v>
          </cell>
          <cell r="L81">
            <v>1.3626792654411895E-2</v>
          </cell>
          <cell r="M81">
            <v>98309.608602718406</v>
          </cell>
          <cell r="O81">
            <v>476.74</v>
          </cell>
          <cell r="P81">
            <v>2.4950986703344208E-4</v>
          </cell>
          <cell r="Q81">
            <v>476.73999322405984</v>
          </cell>
          <cell r="S81">
            <v>0</v>
          </cell>
          <cell r="T81">
            <v>0</v>
          </cell>
          <cell r="U81">
            <v>0</v>
          </cell>
          <cell r="W81">
            <v>0</v>
          </cell>
          <cell r="X81">
            <v>0</v>
          </cell>
          <cell r="Y81">
            <v>0</v>
          </cell>
          <cell r="AA81">
            <v>98309.61</v>
          </cell>
          <cell r="AB81">
            <v>98786.348595942472</v>
          </cell>
        </row>
        <row r="82">
          <cell r="B82">
            <v>412</v>
          </cell>
          <cell r="C82">
            <v>49</v>
          </cell>
          <cell r="D82" t="str">
            <v xml:space="preserve">Inhalation Services </v>
          </cell>
          <cell r="E82" t="str">
            <v>Respiratory Therapy</v>
          </cell>
          <cell r="G82">
            <v>0</v>
          </cell>
          <cell r="H82">
            <v>0</v>
          </cell>
          <cell r="I82">
            <v>0</v>
          </cell>
          <cell r="K82">
            <v>0</v>
          </cell>
          <cell r="L82">
            <v>0</v>
          </cell>
          <cell r="M82">
            <v>0</v>
          </cell>
          <cell r="O82">
            <v>0</v>
          </cell>
          <cell r="P82">
            <v>0</v>
          </cell>
          <cell r="Q82">
            <v>0</v>
          </cell>
          <cell r="S82">
            <v>0</v>
          </cell>
          <cell r="T82">
            <v>0</v>
          </cell>
          <cell r="U82">
            <v>0</v>
          </cell>
          <cell r="W82">
            <v>0</v>
          </cell>
          <cell r="X82">
            <v>0</v>
          </cell>
          <cell r="Y82">
            <v>0</v>
          </cell>
          <cell r="AA82">
            <v>0</v>
          </cell>
          <cell r="AB82">
            <v>0</v>
          </cell>
        </row>
        <row r="83">
          <cell r="B83">
            <v>413</v>
          </cell>
          <cell r="C83">
            <v>58.1</v>
          </cell>
          <cell r="D83" t="str">
            <v>Hyperbaric</v>
          </cell>
          <cell r="E83" t="str">
            <v>ASC-Hyperbaric Chamber</v>
          </cell>
          <cell r="G83">
            <v>0</v>
          </cell>
          <cell r="H83">
            <v>0</v>
          </cell>
          <cell r="I83">
            <v>0</v>
          </cell>
          <cell r="K83">
            <v>0</v>
          </cell>
          <cell r="L83">
            <v>0</v>
          </cell>
          <cell r="M83">
            <v>0</v>
          </cell>
          <cell r="O83">
            <v>0</v>
          </cell>
          <cell r="P83">
            <v>0</v>
          </cell>
          <cell r="Q83">
            <v>0</v>
          </cell>
          <cell r="S83">
            <v>0</v>
          </cell>
          <cell r="T83">
            <v>0</v>
          </cell>
          <cell r="U83">
            <v>0</v>
          </cell>
          <cell r="W83">
            <v>0</v>
          </cell>
          <cell r="X83">
            <v>0</v>
          </cell>
          <cell r="Y83">
            <v>0</v>
          </cell>
          <cell r="AA83">
            <v>0</v>
          </cell>
          <cell r="AB83">
            <v>0</v>
          </cell>
        </row>
        <row r="84">
          <cell r="B84">
            <v>420</v>
          </cell>
          <cell r="C84">
            <v>50</v>
          </cell>
          <cell r="D84" t="str">
            <v>Physical Therapy</v>
          </cell>
          <cell r="E84" t="str">
            <v>Physical Therapy</v>
          </cell>
          <cell r="G84">
            <v>2117.44</v>
          </cell>
          <cell r="H84">
            <v>1.9301952346390847E-2</v>
          </cell>
          <cell r="I84">
            <v>2117.4399699046717</v>
          </cell>
          <cell r="K84">
            <v>96111.52</v>
          </cell>
          <cell r="L84">
            <v>1.332211321701268E-2</v>
          </cell>
          <cell r="M84">
            <v>96111.518633960019</v>
          </cell>
          <cell r="O84">
            <v>0</v>
          </cell>
          <cell r="P84">
            <v>0</v>
          </cell>
          <cell r="Q84">
            <v>0</v>
          </cell>
          <cell r="S84">
            <v>0</v>
          </cell>
          <cell r="T84">
            <v>0</v>
          </cell>
          <cell r="U84">
            <v>0</v>
          </cell>
          <cell r="W84">
            <v>0</v>
          </cell>
          <cell r="X84">
            <v>0</v>
          </cell>
          <cell r="Y84">
            <v>0</v>
          </cell>
          <cell r="AA84">
            <v>98228.96</v>
          </cell>
          <cell r="AB84">
            <v>98228.958603864696</v>
          </cell>
        </row>
        <row r="85">
          <cell r="B85">
            <v>421</v>
          </cell>
          <cell r="C85">
            <v>50</v>
          </cell>
          <cell r="D85" t="str">
            <v>PHYS THERP/VISIT</v>
          </cell>
          <cell r="E85" t="str">
            <v>Physical Therapy</v>
          </cell>
          <cell r="G85">
            <v>0</v>
          </cell>
          <cell r="H85">
            <v>0</v>
          </cell>
          <cell r="I85">
            <v>0</v>
          </cell>
          <cell r="K85">
            <v>0</v>
          </cell>
          <cell r="L85">
            <v>0</v>
          </cell>
          <cell r="M85">
            <v>0</v>
          </cell>
          <cell r="O85">
            <v>0</v>
          </cell>
          <cell r="P85">
            <v>0</v>
          </cell>
          <cell r="Q85">
            <v>0</v>
          </cell>
          <cell r="S85">
            <v>0</v>
          </cell>
          <cell r="T85">
            <v>0</v>
          </cell>
          <cell r="U85">
            <v>0</v>
          </cell>
          <cell r="W85">
            <v>0</v>
          </cell>
          <cell r="X85">
            <v>0</v>
          </cell>
          <cell r="Y85">
            <v>0</v>
          </cell>
          <cell r="AA85">
            <v>0</v>
          </cell>
          <cell r="AB85">
            <v>0</v>
          </cell>
        </row>
        <row r="86">
          <cell r="B86">
            <v>424</v>
          </cell>
          <cell r="C86">
            <v>50</v>
          </cell>
          <cell r="D86" t="str">
            <v>Phys Therp/Eval</v>
          </cell>
          <cell r="E86" t="str">
            <v>Physical Therapy</v>
          </cell>
          <cell r="G86">
            <v>0</v>
          </cell>
          <cell r="H86">
            <v>0</v>
          </cell>
          <cell r="I86">
            <v>0</v>
          </cell>
          <cell r="K86">
            <v>0</v>
          </cell>
          <cell r="L86">
            <v>0</v>
          </cell>
          <cell r="M86">
            <v>0</v>
          </cell>
          <cell r="O86">
            <v>0</v>
          </cell>
          <cell r="P86">
            <v>0</v>
          </cell>
          <cell r="Q86">
            <v>0</v>
          </cell>
          <cell r="S86">
            <v>0</v>
          </cell>
          <cell r="T86">
            <v>0</v>
          </cell>
          <cell r="U86">
            <v>0</v>
          </cell>
          <cell r="W86">
            <v>0</v>
          </cell>
          <cell r="X86">
            <v>0</v>
          </cell>
          <cell r="Y86">
            <v>0</v>
          </cell>
          <cell r="AA86">
            <v>0</v>
          </cell>
          <cell r="AB86">
            <v>0</v>
          </cell>
        </row>
        <row r="87">
          <cell r="B87">
            <v>430</v>
          </cell>
          <cell r="C87">
            <v>51</v>
          </cell>
          <cell r="D87" t="str">
            <v>Occupational Therapy</v>
          </cell>
          <cell r="E87" t="str">
            <v>Occupational Therapy</v>
          </cell>
          <cell r="G87">
            <v>1614.6100000000001</v>
          </cell>
          <cell r="H87">
            <v>1.4718303837655908E-2</v>
          </cell>
          <cell r="I87">
            <v>1614.6099770514311</v>
          </cell>
          <cell r="K87">
            <v>49164.59</v>
          </cell>
          <cell r="L87">
            <v>6.8147526357715434E-3</v>
          </cell>
          <cell r="M87">
            <v>49164.589301220127</v>
          </cell>
          <cell r="O87">
            <v>0</v>
          </cell>
          <cell r="P87">
            <v>0</v>
          </cell>
          <cell r="Q87">
            <v>0</v>
          </cell>
          <cell r="S87">
            <v>0</v>
          </cell>
          <cell r="T87">
            <v>0</v>
          </cell>
          <cell r="U87">
            <v>0</v>
          </cell>
          <cell r="W87">
            <v>0</v>
          </cell>
          <cell r="X87">
            <v>0</v>
          </cell>
          <cell r="Y87">
            <v>0</v>
          </cell>
          <cell r="AA87">
            <v>50779.199999999997</v>
          </cell>
          <cell r="AB87">
            <v>50779.199278271561</v>
          </cell>
        </row>
        <row r="88">
          <cell r="B88">
            <v>433</v>
          </cell>
          <cell r="C88">
            <v>51</v>
          </cell>
          <cell r="D88" t="str">
            <v>Occup Therp/Group</v>
          </cell>
          <cell r="E88" t="str">
            <v>Occupational Therapy</v>
          </cell>
          <cell r="G88">
            <v>0</v>
          </cell>
          <cell r="H88">
            <v>0</v>
          </cell>
          <cell r="I88">
            <v>0</v>
          </cell>
          <cell r="K88">
            <v>0</v>
          </cell>
          <cell r="L88">
            <v>0</v>
          </cell>
          <cell r="M88">
            <v>0</v>
          </cell>
          <cell r="O88">
            <v>0</v>
          </cell>
          <cell r="P88">
            <v>0</v>
          </cell>
          <cell r="Q88">
            <v>0</v>
          </cell>
          <cell r="S88">
            <v>0</v>
          </cell>
          <cell r="T88">
            <v>0</v>
          </cell>
          <cell r="U88">
            <v>0</v>
          </cell>
          <cell r="W88">
            <v>0</v>
          </cell>
          <cell r="X88">
            <v>0</v>
          </cell>
          <cell r="Y88">
            <v>0</v>
          </cell>
          <cell r="AA88">
            <v>0</v>
          </cell>
          <cell r="AB88">
            <v>0</v>
          </cell>
        </row>
        <row r="89">
          <cell r="B89">
            <v>434</v>
          </cell>
          <cell r="C89">
            <v>51</v>
          </cell>
          <cell r="D89" t="str">
            <v>Evaluation or re-evaluation  Occupational Therapy</v>
          </cell>
          <cell r="E89" t="str">
            <v>Occupational Therapy</v>
          </cell>
          <cell r="G89">
            <v>0</v>
          </cell>
          <cell r="H89">
            <v>0</v>
          </cell>
          <cell r="I89">
            <v>0</v>
          </cell>
          <cell r="K89">
            <v>0</v>
          </cell>
          <cell r="L89">
            <v>0</v>
          </cell>
          <cell r="M89">
            <v>0</v>
          </cell>
          <cell r="O89">
            <v>0</v>
          </cell>
          <cell r="P89">
            <v>0</v>
          </cell>
          <cell r="Q89">
            <v>0</v>
          </cell>
          <cell r="S89">
            <v>0</v>
          </cell>
          <cell r="T89">
            <v>0</v>
          </cell>
          <cell r="U89">
            <v>0</v>
          </cell>
          <cell r="W89">
            <v>0</v>
          </cell>
          <cell r="X89">
            <v>0</v>
          </cell>
          <cell r="Y89">
            <v>0</v>
          </cell>
          <cell r="AA89">
            <v>0</v>
          </cell>
          <cell r="AB89">
            <v>0</v>
          </cell>
        </row>
        <row r="90">
          <cell r="B90">
            <v>440</v>
          </cell>
          <cell r="C90">
            <v>52</v>
          </cell>
          <cell r="D90" t="str">
            <v>Speech Therapy</v>
          </cell>
          <cell r="E90" t="str">
            <v>Speech Pathology</v>
          </cell>
          <cell r="G90">
            <v>2042.55</v>
          </cell>
          <cell r="H90">
            <v>1.8619277412876219E-2</v>
          </cell>
          <cell r="I90">
            <v>2042.5499709690887</v>
          </cell>
          <cell r="K90">
            <v>28258.46</v>
          </cell>
          <cell r="L90">
            <v>3.9169331986261807E-3</v>
          </cell>
          <cell r="M90">
            <v>28258.459598360463</v>
          </cell>
          <cell r="O90">
            <v>0</v>
          </cell>
          <cell r="P90">
            <v>0</v>
          </cell>
          <cell r="Q90">
            <v>0</v>
          </cell>
          <cell r="S90">
            <v>0</v>
          </cell>
          <cell r="T90">
            <v>0</v>
          </cell>
          <cell r="U90">
            <v>0</v>
          </cell>
          <cell r="W90">
            <v>32.78</v>
          </cell>
          <cell r="X90">
            <v>1.3229579047991989E-5</v>
          </cell>
          <cell r="Y90">
            <v>32.779999534095488</v>
          </cell>
          <cell r="AA90">
            <v>30301.01</v>
          </cell>
          <cell r="AB90">
            <v>30333.789568863645</v>
          </cell>
        </row>
        <row r="91">
          <cell r="B91">
            <v>441</v>
          </cell>
          <cell r="C91">
            <v>52</v>
          </cell>
          <cell r="D91" t="str">
            <v>SPEECH PATH/VISIT</v>
          </cell>
          <cell r="E91" t="str">
            <v>Speech Pathology</v>
          </cell>
          <cell r="G91">
            <v>0</v>
          </cell>
          <cell r="H91">
            <v>0</v>
          </cell>
          <cell r="I91">
            <v>0</v>
          </cell>
          <cell r="K91">
            <v>0</v>
          </cell>
          <cell r="L91">
            <v>0</v>
          </cell>
          <cell r="M91">
            <v>0</v>
          </cell>
          <cell r="O91">
            <v>0</v>
          </cell>
          <cell r="P91">
            <v>0</v>
          </cell>
          <cell r="Q91">
            <v>0</v>
          </cell>
          <cell r="S91">
            <v>0</v>
          </cell>
          <cell r="T91">
            <v>0</v>
          </cell>
          <cell r="U91">
            <v>0</v>
          </cell>
          <cell r="W91">
            <v>0</v>
          </cell>
          <cell r="X91">
            <v>0</v>
          </cell>
          <cell r="Y91">
            <v>0</v>
          </cell>
          <cell r="AA91">
            <v>0</v>
          </cell>
          <cell r="AB91">
            <v>0</v>
          </cell>
        </row>
        <row r="92">
          <cell r="B92">
            <v>450</v>
          </cell>
          <cell r="C92">
            <v>61</v>
          </cell>
          <cell r="D92" t="str">
            <v>Emergency</v>
          </cell>
          <cell r="E92" t="str">
            <v>Emergency</v>
          </cell>
          <cell r="G92">
            <v>0</v>
          </cell>
          <cell r="H92">
            <v>0</v>
          </cell>
          <cell r="I92">
            <v>0</v>
          </cell>
          <cell r="K92">
            <v>330408.17</v>
          </cell>
          <cell r="L92">
            <v>4.5798204508325037E-2</v>
          </cell>
          <cell r="M92">
            <v>330408.16530388471</v>
          </cell>
          <cell r="O92">
            <v>0</v>
          </cell>
          <cell r="P92">
            <v>0</v>
          </cell>
          <cell r="Q92">
            <v>0</v>
          </cell>
          <cell r="S92">
            <v>0</v>
          </cell>
          <cell r="T92">
            <v>0</v>
          </cell>
          <cell r="U92">
            <v>0</v>
          </cell>
          <cell r="W92">
            <v>1317.49</v>
          </cell>
          <cell r="X92">
            <v>5.3172172361009651E-4</v>
          </cell>
          <cell r="Y92">
            <v>1317.4899812744191</v>
          </cell>
          <cell r="AA92">
            <v>330408.17</v>
          </cell>
          <cell r="AB92">
            <v>331725.65528515913</v>
          </cell>
        </row>
        <row r="93">
          <cell r="B93">
            <v>460</v>
          </cell>
          <cell r="C93">
            <v>49</v>
          </cell>
          <cell r="D93" t="str">
            <v>Pulmonary</v>
          </cell>
          <cell r="E93" t="str">
            <v>Respiratory Therapy</v>
          </cell>
          <cell r="G93">
            <v>602.30999999999995</v>
          </cell>
          <cell r="H93">
            <v>5.4904785579542609E-3</v>
          </cell>
          <cell r="I93">
            <v>602.30999143932434</v>
          </cell>
          <cell r="K93">
            <v>950.01</v>
          </cell>
          <cell r="L93">
            <v>1.3168182937169461E-4</v>
          </cell>
          <cell r="M93">
            <v>950.00998649743906</v>
          </cell>
          <cell r="O93">
            <v>94899.89</v>
          </cell>
          <cell r="P93">
            <v>4.9667447529865925E-2</v>
          </cell>
          <cell r="Q93">
            <v>94899.888651180983</v>
          </cell>
          <cell r="S93">
            <v>0</v>
          </cell>
          <cell r="T93">
            <v>0</v>
          </cell>
          <cell r="U93">
            <v>0</v>
          </cell>
          <cell r="W93">
            <v>0</v>
          </cell>
          <cell r="X93">
            <v>0</v>
          </cell>
          <cell r="Y93">
            <v>0</v>
          </cell>
          <cell r="AA93">
            <v>1552.32</v>
          </cell>
          <cell r="AB93">
            <v>96452.20862911774</v>
          </cell>
        </row>
        <row r="94">
          <cell r="B94">
            <v>469</v>
          </cell>
          <cell r="C94">
            <v>49</v>
          </cell>
          <cell r="D94" t="str">
            <v>Other Pulmonary Function</v>
          </cell>
          <cell r="E94" t="str">
            <v>Respiratory Therapy</v>
          </cell>
          <cell r="G94">
            <v>0</v>
          </cell>
          <cell r="H94">
            <v>0</v>
          </cell>
          <cell r="I94">
            <v>0</v>
          </cell>
          <cell r="K94">
            <v>0</v>
          </cell>
          <cell r="L94">
            <v>0</v>
          </cell>
          <cell r="M94">
            <v>0</v>
          </cell>
          <cell r="O94">
            <v>0</v>
          </cell>
          <cell r="P94">
            <v>0</v>
          </cell>
          <cell r="Q94">
            <v>0</v>
          </cell>
          <cell r="S94">
            <v>0</v>
          </cell>
          <cell r="T94">
            <v>0</v>
          </cell>
          <cell r="U94">
            <v>0</v>
          </cell>
          <cell r="W94">
            <v>0</v>
          </cell>
          <cell r="X94">
            <v>0</v>
          </cell>
          <cell r="Y94">
            <v>0</v>
          </cell>
          <cell r="AA94">
            <v>0</v>
          </cell>
          <cell r="AB94">
            <v>0</v>
          </cell>
        </row>
        <row r="95">
          <cell r="B95">
            <v>470</v>
          </cell>
          <cell r="C95">
            <v>51</v>
          </cell>
          <cell r="D95" t="str">
            <v>Audiology Gen Class</v>
          </cell>
          <cell r="E95" t="str">
            <v>Occupational Therapy</v>
          </cell>
          <cell r="G95">
            <v>0</v>
          </cell>
          <cell r="H95">
            <v>0</v>
          </cell>
          <cell r="I95">
            <v>0</v>
          </cell>
          <cell r="K95">
            <v>1987.45</v>
          </cell>
          <cell r="L95">
            <v>2.754824178532589E-4</v>
          </cell>
          <cell r="M95">
            <v>1987.4499717522292</v>
          </cell>
          <cell r="O95">
            <v>7900.13</v>
          </cell>
          <cell r="P95">
            <v>4.1346654063995191E-3</v>
          </cell>
          <cell r="Q95">
            <v>7900.1298877148793</v>
          </cell>
          <cell r="S95">
            <v>0</v>
          </cell>
          <cell r="T95">
            <v>0</v>
          </cell>
          <cell r="U95">
            <v>0</v>
          </cell>
          <cell r="W95">
            <v>0</v>
          </cell>
          <cell r="X95">
            <v>0</v>
          </cell>
          <cell r="Y95">
            <v>0</v>
          </cell>
          <cell r="AA95">
            <v>1987.45</v>
          </cell>
          <cell r="AB95">
            <v>9887.5798594671087</v>
          </cell>
        </row>
        <row r="96">
          <cell r="B96">
            <v>471</v>
          </cell>
          <cell r="C96">
            <v>25</v>
          </cell>
          <cell r="D96" t="str">
            <v>SP Lang-Path</v>
          </cell>
          <cell r="E96" t="str">
            <v>Adults and Pediatrics</v>
          </cell>
          <cell r="G96">
            <v>0</v>
          </cell>
          <cell r="H96">
            <v>0</v>
          </cell>
          <cell r="I96">
            <v>0</v>
          </cell>
          <cell r="K96">
            <v>0</v>
          </cell>
          <cell r="L96">
            <v>0</v>
          </cell>
          <cell r="M96">
            <v>0</v>
          </cell>
          <cell r="O96">
            <v>0</v>
          </cell>
          <cell r="P96">
            <v>0</v>
          </cell>
          <cell r="Q96">
            <v>0</v>
          </cell>
          <cell r="S96">
            <v>0</v>
          </cell>
          <cell r="T96">
            <v>0</v>
          </cell>
          <cell r="U96">
            <v>0</v>
          </cell>
          <cell r="W96">
            <v>0</v>
          </cell>
          <cell r="X96">
            <v>0</v>
          </cell>
          <cell r="Y96">
            <v>0</v>
          </cell>
          <cell r="AA96">
            <v>0</v>
          </cell>
          <cell r="AB96">
            <v>0</v>
          </cell>
        </row>
        <row r="97">
          <cell r="B97">
            <v>480</v>
          </cell>
          <cell r="C97">
            <v>53</v>
          </cell>
          <cell r="D97" t="str">
            <v>Cardiology</v>
          </cell>
          <cell r="E97" t="str">
            <v>Electrocardiology</v>
          </cell>
          <cell r="G97">
            <v>0</v>
          </cell>
          <cell r="H97">
            <v>0</v>
          </cell>
          <cell r="I97">
            <v>0</v>
          </cell>
          <cell r="K97">
            <v>60285.22</v>
          </cell>
          <cell r="L97">
            <v>8.3561942018242682E-3</v>
          </cell>
          <cell r="M97">
            <v>60285.219143161812</v>
          </cell>
          <cell r="O97">
            <v>191280.8</v>
          </cell>
          <cell r="P97">
            <v>0.10011001169201331</v>
          </cell>
          <cell r="Q97">
            <v>191280.79728131212</v>
          </cell>
          <cell r="S97">
            <v>0</v>
          </cell>
          <cell r="T97">
            <v>0</v>
          </cell>
          <cell r="U97">
            <v>0</v>
          </cell>
          <cell r="W97">
            <v>0</v>
          </cell>
          <cell r="X97">
            <v>0</v>
          </cell>
          <cell r="Y97">
            <v>0</v>
          </cell>
          <cell r="AA97">
            <v>60285.22</v>
          </cell>
          <cell r="AB97">
            <v>251566.01642447393</v>
          </cell>
        </row>
        <row r="98">
          <cell r="B98">
            <v>481</v>
          </cell>
          <cell r="C98">
            <v>59</v>
          </cell>
          <cell r="D98" t="str">
            <v>Cardiac Cath Lab</v>
          </cell>
          <cell r="E98" t="str">
            <v>Cardiac Catherization</v>
          </cell>
          <cell r="G98">
            <v>0</v>
          </cell>
          <cell r="H98">
            <v>0</v>
          </cell>
          <cell r="I98">
            <v>0</v>
          </cell>
          <cell r="K98">
            <v>0</v>
          </cell>
          <cell r="L98">
            <v>0</v>
          </cell>
          <cell r="M98">
            <v>0</v>
          </cell>
          <cell r="O98">
            <v>0</v>
          </cell>
          <cell r="P98">
            <v>0</v>
          </cell>
          <cell r="Q98">
            <v>0</v>
          </cell>
          <cell r="S98">
            <v>0</v>
          </cell>
          <cell r="T98">
            <v>0</v>
          </cell>
          <cell r="U98">
            <v>0</v>
          </cell>
          <cell r="W98">
            <v>0</v>
          </cell>
          <cell r="X98">
            <v>0</v>
          </cell>
          <cell r="Y98">
            <v>0</v>
          </cell>
          <cell r="AA98">
            <v>0</v>
          </cell>
          <cell r="AB98">
            <v>0</v>
          </cell>
        </row>
        <row r="99">
          <cell r="B99">
            <v>482</v>
          </cell>
          <cell r="C99">
            <v>53</v>
          </cell>
          <cell r="D99" t="str">
            <v>Stress Test</v>
          </cell>
          <cell r="E99" t="str">
            <v>Electrocardiology</v>
          </cell>
          <cell r="G99">
            <v>0</v>
          </cell>
          <cell r="H99">
            <v>0</v>
          </cell>
          <cell r="I99">
            <v>0</v>
          </cell>
          <cell r="K99">
            <v>0</v>
          </cell>
          <cell r="L99">
            <v>0</v>
          </cell>
          <cell r="M99">
            <v>0</v>
          </cell>
          <cell r="O99">
            <v>0</v>
          </cell>
          <cell r="P99">
            <v>0</v>
          </cell>
          <cell r="Q99">
            <v>0</v>
          </cell>
          <cell r="S99">
            <v>0</v>
          </cell>
          <cell r="T99">
            <v>0</v>
          </cell>
          <cell r="U99">
            <v>0</v>
          </cell>
          <cell r="W99">
            <v>0</v>
          </cell>
          <cell r="X99">
            <v>0</v>
          </cell>
          <cell r="Y99">
            <v>0</v>
          </cell>
          <cell r="AA99">
            <v>0</v>
          </cell>
          <cell r="AB99">
            <v>0</v>
          </cell>
        </row>
        <row r="100">
          <cell r="B100">
            <v>490</v>
          </cell>
          <cell r="C100">
            <v>60</v>
          </cell>
          <cell r="D100" t="str">
            <v>AMBUL SURG</v>
          </cell>
          <cell r="E100" t="str">
            <v>Clinic</v>
          </cell>
          <cell r="G100">
            <v>0</v>
          </cell>
          <cell r="H100">
            <v>0</v>
          </cell>
          <cell r="I100">
            <v>0</v>
          </cell>
          <cell r="K100">
            <v>390959.97</v>
          </cell>
          <cell r="L100">
            <v>5.4191349628638488E-2</v>
          </cell>
          <cell r="M100">
            <v>390959.96444325766</v>
          </cell>
          <cell r="O100">
            <v>3003.21</v>
          </cell>
          <cell r="P100">
            <v>1.5717802738882906E-3</v>
          </cell>
          <cell r="Q100">
            <v>3003.2099573151586</v>
          </cell>
          <cell r="S100">
            <v>0</v>
          </cell>
          <cell r="T100">
            <v>0</v>
          </cell>
          <cell r="U100">
            <v>0</v>
          </cell>
          <cell r="W100">
            <v>1010244.05</v>
          </cell>
          <cell r="X100">
            <v>0.40772127874431274</v>
          </cell>
          <cell r="Y100">
            <v>1010244.0356413281</v>
          </cell>
          <cell r="AA100">
            <v>390959.97</v>
          </cell>
          <cell r="AB100">
            <v>1404207.2100419009</v>
          </cell>
        </row>
        <row r="101">
          <cell r="B101">
            <v>510</v>
          </cell>
          <cell r="C101">
            <v>60</v>
          </cell>
          <cell r="D101" t="str">
            <v>Clinic/PMS</v>
          </cell>
          <cell r="E101" t="str">
            <v>Clinic</v>
          </cell>
          <cell r="G101">
            <v>0</v>
          </cell>
          <cell r="H101">
            <v>0</v>
          </cell>
          <cell r="I101">
            <v>0</v>
          </cell>
          <cell r="K101">
            <v>1309638.97</v>
          </cell>
          <cell r="L101">
            <v>0.18153035798156009</v>
          </cell>
          <cell r="M101">
            <v>1309638.9513860065</v>
          </cell>
          <cell r="O101">
            <v>0</v>
          </cell>
          <cell r="P101">
            <v>0</v>
          </cell>
          <cell r="Q101">
            <v>0</v>
          </cell>
          <cell r="S101">
            <v>0</v>
          </cell>
          <cell r="T101">
            <v>0</v>
          </cell>
          <cell r="U101">
            <v>0</v>
          </cell>
          <cell r="W101">
            <v>7867.05</v>
          </cell>
          <cell r="X101">
            <v>3.175038433480945E-3</v>
          </cell>
          <cell r="Y101">
            <v>7867.0498881850481</v>
          </cell>
          <cell r="AA101">
            <v>1309638.97</v>
          </cell>
          <cell r="AB101">
            <v>1317506.0012741915</v>
          </cell>
        </row>
        <row r="102">
          <cell r="B102">
            <v>511</v>
          </cell>
          <cell r="C102">
            <v>60</v>
          </cell>
          <cell r="D102" t="str">
            <v>Chronic Pain Center</v>
          </cell>
          <cell r="E102" t="str">
            <v>Clinic</v>
          </cell>
          <cell r="G102">
            <v>0</v>
          </cell>
          <cell r="H102">
            <v>0</v>
          </cell>
          <cell r="I102">
            <v>0</v>
          </cell>
          <cell r="K102">
            <v>0</v>
          </cell>
          <cell r="L102">
            <v>0</v>
          </cell>
          <cell r="M102">
            <v>0</v>
          </cell>
          <cell r="O102">
            <v>0</v>
          </cell>
          <cell r="P102">
            <v>0</v>
          </cell>
          <cell r="Q102">
            <v>0</v>
          </cell>
          <cell r="S102">
            <v>0</v>
          </cell>
          <cell r="T102">
            <v>0</v>
          </cell>
          <cell r="U102">
            <v>0</v>
          </cell>
          <cell r="W102">
            <v>0</v>
          </cell>
          <cell r="X102">
            <v>0</v>
          </cell>
          <cell r="Y102">
            <v>0</v>
          </cell>
          <cell r="AA102">
            <v>0</v>
          </cell>
          <cell r="AB102">
            <v>0</v>
          </cell>
        </row>
        <row r="103">
          <cell r="B103">
            <v>540</v>
          </cell>
          <cell r="C103">
            <v>65</v>
          </cell>
          <cell r="D103" t="str">
            <v>AMBULANCE</v>
          </cell>
          <cell r="E103">
            <v>0</v>
          </cell>
          <cell r="G103">
            <v>0</v>
          </cell>
          <cell r="H103">
            <v>0</v>
          </cell>
          <cell r="I103">
            <v>0</v>
          </cell>
          <cell r="K103">
            <v>0</v>
          </cell>
          <cell r="L103">
            <v>0</v>
          </cell>
          <cell r="M103">
            <v>0</v>
          </cell>
          <cell r="O103">
            <v>0</v>
          </cell>
          <cell r="P103">
            <v>0</v>
          </cell>
          <cell r="Q103">
            <v>0</v>
          </cell>
          <cell r="S103">
            <v>0</v>
          </cell>
          <cell r="T103">
            <v>0</v>
          </cell>
          <cell r="U103">
            <v>0</v>
          </cell>
          <cell r="W103">
            <v>0</v>
          </cell>
          <cell r="X103">
            <v>0</v>
          </cell>
          <cell r="Y103">
            <v>0</v>
          </cell>
          <cell r="AA103">
            <v>0</v>
          </cell>
          <cell r="AB103">
            <v>0</v>
          </cell>
        </row>
        <row r="104">
          <cell r="B104">
            <v>544</v>
          </cell>
          <cell r="C104">
            <v>65</v>
          </cell>
          <cell r="D104" t="str">
            <v>AMBUL/OXY</v>
          </cell>
          <cell r="E104">
            <v>0</v>
          </cell>
          <cell r="G104">
            <v>0</v>
          </cell>
          <cell r="H104">
            <v>0</v>
          </cell>
          <cell r="I104">
            <v>0</v>
          </cell>
          <cell r="K104">
            <v>0</v>
          </cell>
          <cell r="L104">
            <v>0</v>
          </cell>
          <cell r="M104">
            <v>0</v>
          </cell>
          <cell r="O104">
            <v>0</v>
          </cell>
          <cell r="P104">
            <v>0</v>
          </cell>
          <cell r="Q104">
            <v>0</v>
          </cell>
          <cell r="S104">
            <v>0</v>
          </cell>
          <cell r="T104">
            <v>0</v>
          </cell>
          <cell r="U104">
            <v>0</v>
          </cell>
          <cell r="W104">
            <v>0</v>
          </cell>
          <cell r="X104">
            <v>0</v>
          </cell>
          <cell r="Y104">
            <v>0</v>
          </cell>
          <cell r="AA104">
            <v>0</v>
          </cell>
          <cell r="AB104">
            <v>0</v>
          </cell>
        </row>
        <row r="105">
          <cell r="B105">
            <v>610</v>
          </cell>
          <cell r="C105">
            <v>59.2</v>
          </cell>
          <cell r="D105" t="str">
            <v>MRI</v>
          </cell>
          <cell r="E105" t="str">
            <v>MRI</v>
          </cell>
          <cell r="G105">
            <v>0</v>
          </cell>
          <cell r="H105">
            <v>0</v>
          </cell>
          <cell r="I105">
            <v>0</v>
          </cell>
          <cell r="K105">
            <v>0</v>
          </cell>
          <cell r="L105">
            <v>0</v>
          </cell>
          <cell r="M105">
            <v>0</v>
          </cell>
          <cell r="O105">
            <v>0</v>
          </cell>
          <cell r="P105">
            <v>0</v>
          </cell>
          <cell r="Q105">
            <v>0</v>
          </cell>
          <cell r="S105">
            <v>259726.52000000002</v>
          </cell>
          <cell r="T105">
            <v>0.15690105078717592</v>
          </cell>
          <cell r="U105">
            <v>259726.51630848818</v>
          </cell>
          <cell r="W105">
            <v>0</v>
          </cell>
          <cell r="X105">
            <v>0</v>
          </cell>
          <cell r="Y105">
            <v>0</v>
          </cell>
          <cell r="AA105">
            <v>0</v>
          </cell>
          <cell r="AB105">
            <v>259726.51630848818</v>
          </cell>
        </row>
        <row r="106">
          <cell r="B106">
            <v>611</v>
          </cell>
          <cell r="C106">
            <v>59.2</v>
          </cell>
          <cell r="D106" t="str">
            <v>MRI - Brain</v>
          </cell>
          <cell r="E106" t="str">
            <v>MRI</v>
          </cell>
          <cell r="G106">
            <v>0</v>
          </cell>
          <cell r="H106">
            <v>0</v>
          </cell>
          <cell r="I106">
            <v>0</v>
          </cell>
          <cell r="K106">
            <v>0</v>
          </cell>
          <cell r="L106">
            <v>0</v>
          </cell>
          <cell r="M106">
            <v>0</v>
          </cell>
          <cell r="O106">
            <v>0</v>
          </cell>
          <cell r="P106">
            <v>0</v>
          </cell>
          <cell r="Q106">
            <v>0</v>
          </cell>
          <cell r="S106">
            <v>0</v>
          </cell>
          <cell r="T106">
            <v>0</v>
          </cell>
          <cell r="U106">
            <v>0</v>
          </cell>
          <cell r="W106">
            <v>0</v>
          </cell>
          <cell r="X106">
            <v>0</v>
          </cell>
          <cell r="Y106">
            <v>0</v>
          </cell>
          <cell r="AA106">
            <v>0</v>
          </cell>
          <cell r="AB106">
            <v>0</v>
          </cell>
        </row>
        <row r="107">
          <cell r="B107">
            <v>612</v>
          </cell>
          <cell r="C107">
            <v>59.2</v>
          </cell>
          <cell r="D107" t="str">
            <v>MRI - Spinal</v>
          </cell>
          <cell r="E107" t="str">
            <v>MRI</v>
          </cell>
          <cell r="G107">
            <v>0</v>
          </cell>
          <cell r="H107">
            <v>0</v>
          </cell>
          <cell r="I107">
            <v>0</v>
          </cell>
          <cell r="K107">
            <v>0</v>
          </cell>
          <cell r="L107">
            <v>0</v>
          </cell>
          <cell r="M107">
            <v>0</v>
          </cell>
          <cell r="O107">
            <v>0</v>
          </cell>
          <cell r="P107">
            <v>0</v>
          </cell>
          <cell r="Q107">
            <v>0</v>
          </cell>
          <cell r="S107">
            <v>0</v>
          </cell>
          <cell r="T107">
            <v>0</v>
          </cell>
          <cell r="U107">
            <v>0</v>
          </cell>
          <cell r="W107">
            <v>0</v>
          </cell>
          <cell r="X107">
            <v>0</v>
          </cell>
          <cell r="Y107">
            <v>0</v>
          </cell>
          <cell r="AA107">
            <v>0</v>
          </cell>
          <cell r="AB107">
            <v>0</v>
          </cell>
        </row>
        <row r="108">
          <cell r="B108">
            <v>621</v>
          </cell>
          <cell r="C108">
            <v>55</v>
          </cell>
          <cell r="D108" t="str">
            <v>MED-SUR SUPP/INCDNT RAD</v>
          </cell>
          <cell r="E108" t="str">
            <v>Medical Supplies Charged to Patient</v>
          </cell>
          <cell r="G108">
            <v>0</v>
          </cell>
          <cell r="H108">
            <v>0</v>
          </cell>
          <cell r="I108">
            <v>0</v>
          </cell>
          <cell r="K108">
            <v>0</v>
          </cell>
          <cell r="L108">
            <v>0</v>
          </cell>
          <cell r="M108">
            <v>0</v>
          </cell>
          <cell r="O108">
            <v>0</v>
          </cell>
          <cell r="P108">
            <v>0</v>
          </cell>
          <cell r="Q108">
            <v>0</v>
          </cell>
          <cell r="S108">
            <v>0</v>
          </cell>
          <cell r="T108">
            <v>0</v>
          </cell>
          <cell r="U108">
            <v>0</v>
          </cell>
          <cell r="W108">
            <v>0</v>
          </cell>
          <cell r="X108">
            <v>0</v>
          </cell>
          <cell r="Y108">
            <v>0</v>
          </cell>
          <cell r="AA108">
            <v>0</v>
          </cell>
          <cell r="AB108">
            <v>0</v>
          </cell>
        </row>
        <row r="109">
          <cell r="B109">
            <v>622</v>
          </cell>
          <cell r="C109">
            <v>55</v>
          </cell>
          <cell r="D109" t="str">
            <v>MED-SUR SUPP/INCDNT ODX</v>
          </cell>
          <cell r="E109" t="str">
            <v>Medical Supplies Charged to Patient</v>
          </cell>
          <cell r="G109">
            <v>0</v>
          </cell>
          <cell r="H109">
            <v>0</v>
          </cell>
          <cell r="I109">
            <v>0</v>
          </cell>
          <cell r="K109">
            <v>0</v>
          </cell>
          <cell r="L109">
            <v>0</v>
          </cell>
          <cell r="M109">
            <v>0</v>
          </cell>
          <cell r="O109">
            <v>0</v>
          </cell>
          <cell r="P109">
            <v>0</v>
          </cell>
          <cell r="Q109">
            <v>0</v>
          </cell>
          <cell r="S109">
            <v>0</v>
          </cell>
          <cell r="T109">
            <v>0</v>
          </cell>
          <cell r="U109">
            <v>0</v>
          </cell>
          <cell r="W109">
            <v>0</v>
          </cell>
          <cell r="X109">
            <v>0</v>
          </cell>
          <cell r="Y109">
            <v>0</v>
          </cell>
          <cell r="AA109">
            <v>0</v>
          </cell>
          <cell r="AB109">
            <v>0</v>
          </cell>
        </row>
        <row r="110">
          <cell r="B110">
            <v>623</v>
          </cell>
          <cell r="C110">
            <v>55</v>
          </cell>
          <cell r="D110" t="str">
            <v>SURG DRESSING</v>
          </cell>
          <cell r="E110" t="str">
            <v>Medical Supplies Charged to Patient</v>
          </cell>
          <cell r="G110">
            <v>0</v>
          </cell>
          <cell r="H110">
            <v>0</v>
          </cell>
          <cell r="I110">
            <v>0</v>
          </cell>
          <cell r="K110">
            <v>0</v>
          </cell>
          <cell r="L110">
            <v>0</v>
          </cell>
          <cell r="M110">
            <v>0</v>
          </cell>
          <cell r="O110">
            <v>0</v>
          </cell>
          <cell r="P110">
            <v>0</v>
          </cell>
          <cell r="Q110">
            <v>0</v>
          </cell>
          <cell r="S110">
            <v>0</v>
          </cell>
          <cell r="T110">
            <v>0</v>
          </cell>
          <cell r="U110">
            <v>0</v>
          </cell>
          <cell r="W110">
            <v>0</v>
          </cell>
          <cell r="X110">
            <v>0</v>
          </cell>
          <cell r="Y110">
            <v>0</v>
          </cell>
          <cell r="AA110">
            <v>0</v>
          </cell>
          <cell r="AB110">
            <v>0</v>
          </cell>
        </row>
        <row r="111">
          <cell r="B111">
            <v>630</v>
          </cell>
          <cell r="C111">
            <v>56</v>
          </cell>
          <cell r="D111" t="str">
            <v>Pharmacy Reserved 01/01/98</v>
          </cell>
          <cell r="E111" t="str">
            <v>Drugs Charged To Patients</v>
          </cell>
          <cell r="G111">
            <v>0</v>
          </cell>
          <cell r="H111">
            <v>0</v>
          </cell>
          <cell r="I111">
            <v>0</v>
          </cell>
          <cell r="K111">
            <v>470671.57</v>
          </cell>
          <cell r="L111">
            <v>6.5240253650853813E-2</v>
          </cell>
          <cell r="M111">
            <v>470671.56331031094</v>
          </cell>
          <cell r="O111">
            <v>584.86</v>
          </cell>
          <cell r="P111">
            <v>3.0609628064181513E-4</v>
          </cell>
          <cell r="Q111">
            <v>584.85999168734247</v>
          </cell>
          <cell r="S111">
            <v>0</v>
          </cell>
          <cell r="T111">
            <v>0</v>
          </cell>
          <cell r="U111">
            <v>0</v>
          </cell>
          <cell r="W111">
            <v>0</v>
          </cell>
          <cell r="X111">
            <v>0</v>
          </cell>
          <cell r="Y111">
            <v>0</v>
          </cell>
          <cell r="AA111">
            <v>470671.57</v>
          </cell>
          <cell r="AB111">
            <v>471256.42330199829</v>
          </cell>
        </row>
        <row r="112">
          <cell r="B112">
            <v>634</v>
          </cell>
          <cell r="C112">
            <v>56</v>
          </cell>
          <cell r="D112" t="str">
            <v>EPO</v>
          </cell>
          <cell r="E112" t="str">
            <v>Drugs Charged To Patients</v>
          </cell>
          <cell r="G112">
            <v>0</v>
          </cell>
          <cell r="H112">
            <v>0</v>
          </cell>
          <cell r="I112">
            <v>0</v>
          </cell>
          <cell r="K112">
            <v>0</v>
          </cell>
          <cell r="L112">
            <v>0</v>
          </cell>
          <cell r="M112">
            <v>0</v>
          </cell>
          <cell r="O112">
            <v>0</v>
          </cell>
          <cell r="P112">
            <v>0</v>
          </cell>
          <cell r="Q112">
            <v>0</v>
          </cell>
          <cell r="S112">
            <v>0</v>
          </cell>
          <cell r="T112">
            <v>0</v>
          </cell>
          <cell r="U112">
            <v>0</v>
          </cell>
          <cell r="W112">
            <v>0</v>
          </cell>
          <cell r="X112">
            <v>0</v>
          </cell>
          <cell r="Y112">
            <v>0</v>
          </cell>
          <cell r="AA112">
            <v>0</v>
          </cell>
          <cell r="AB112">
            <v>0</v>
          </cell>
        </row>
        <row r="113">
          <cell r="B113">
            <v>636</v>
          </cell>
          <cell r="C113">
            <v>56</v>
          </cell>
          <cell r="D113" t="str">
            <v>Drugs Requiring Detailed Coding</v>
          </cell>
          <cell r="E113" t="str">
            <v>Drugs Charged To Patients</v>
          </cell>
          <cell r="G113">
            <v>0</v>
          </cell>
          <cell r="H113">
            <v>0</v>
          </cell>
          <cell r="I113">
            <v>0</v>
          </cell>
          <cell r="K113">
            <v>0</v>
          </cell>
          <cell r="L113">
            <v>0</v>
          </cell>
          <cell r="M113">
            <v>0</v>
          </cell>
          <cell r="O113">
            <v>0</v>
          </cell>
          <cell r="P113">
            <v>0</v>
          </cell>
          <cell r="Q113">
            <v>0</v>
          </cell>
          <cell r="S113">
            <v>0</v>
          </cell>
          <cell r="T113">
            <v>0</v>
          </cell>
          <cell r="U113">
            <v>0</v>
          </cell>
          <cell r="W113">
            <v>0</v>
          </cell>
          <cell r="X113">
            <v>0</v>
          </cell>
          <cell r="Y113">
            <v>0</v>
          </cell>
          <cell r="AA113">
            <v>0</v>
          </cell>
          <cell r="AB113">
            <v>0</v>
          </cell>
        </row>
        <row r="114">
          <cell r="B114">
            <v>700</v>
          </cell>
          <cell r="C114">
            <v>61</v>
          </cell>
          <cell r="D114" t="str">
            <v>CAST ROOM Cast Removal</v>
          </cell>
          <cell r="E114" t="str">
            <v>Emergency</v>
          </cell>
          <cell r="G114">
            <v>0</v>
          </cell>
          <cell r="H114">
            <v>0</v>
          </cell>
          <cell r="I114">
            <v>0</v>
          </cell>
          <cell r="K114">
            <v>0</v>
          </cell>
          <cell r="L114">
            <v>0</v>
          </cell>
          <cell r="M114">
            <v>0</v>
          </cell>
          <cell r="O114">
            <v>0</v>
          </cell>
          <cell r="P114">
            <v>0</v>
          </cell>
          <cell r="Q114">
            <v>0</v>
          </cell>
          <cell r="S114">
            <v>0</v>
          </cell>
          <cell r="T114">
            <v>0</v>
          </cell>
          <cell r="U114">
            <v>0</v>
          </cell>
          <cell r="W114">
            <v>0</v>
          </cell>
          <cell r="X114">
            <v>0</v>
          </cell>
          <cell r="Y114">
            <v>0</v>
          </cell>
          <cell r="AA114">
            <v>0</v>
          </cell>
          <cell r="AB114">
            <v>0</v>
          </cell>
        </row>
        <row r="115">
          <cell r="B115">
            <v>710</v>
          </cell>
          <cell r="C115">
            <v>37</v>
          </cell>
          <cell r="D115" t="str">
            <v>Recovery Room</v>
          </cell>
          <cell r="E115" t="str">
            <v>Operating Room</v>
          </cell>
          <cell r="G115">
            <v>0</v>
          </cell>
          <cell r="H115">
            <v>0</v>
          </cell>
          <cell r="I115">
            <v>0</v>
          </cell>
          <cell r="K115">
            <v>2413.11</v>
          </cell>
          <cell r="L115">
            <v>3.3448357309410429E-4</v>
          </cell>
          <cell r="M115">
            <v>2413.1099657022928</v>
          </cell>
          <cell r="O115">
            <v>0</v>
          </cell>
          <cell r="P115">
            <v>0</v>
          </cell>
          <cell r="Q115">
            <v>0</v>
          </cell>
          <cell r="S115">
            <v>0</v>
          </cell>
          <cell r="T115">
            <v>0</v>
          </cell>
          <cell r="U115">
            <v>0</v>
          </cell>
          <cell r="W115">
            <v>22765.370000000003</v>
          </cell>
          <cell r="X115">
            <v>9.1878054292796035E-3</v>
          </cell>
          <cell r="Y115">
            <v>22765.369676434148</v>
          </cell>
          <cell r="AA115">
            <v>2413.11</v>
          </cell>
          <cell r="AB115">
            <v>25178.479642136441</v>
          </cell>
        </row>
        <row r="116">
          <cell r="B116">
            <v>719</v>
          </cell>
          <cell r="C116">
            <v>37</v>
          </cell>
          <cell r="D116" t="str">
            <v>OTHER RECOV RM</v>
          </cell>
          <cell r="E116" t="str">
            <v>Operating Room</v>
          </cell>
          <cell r="G116">
            <v>0</v>
          </cell>
          <cell r="H116">
            <v>0</v>
          </cell>
          <cell r="I116">
            <v>0</v>
          </cell>
          <cell r="K116">
            <v>0</v>
          </cell>
          <cell r="L116">
            <v>0</v>
          </cell>
          <cell r="M116">
            <v>0</v>
          </cell>
          <cell r="O116">
            <v>0</v>
          </cell>
          <cell r="P116">
            <v>0</v>
          </cell>
          <cell r="Q116">
            <v>0</v>
          </cell>
          <cell r="S116">
            <v>0</v>
          </cell>
          <cell r="T116">
            <v>0</v>
          </cell>
          <cell r="U116">
            <v>0</v>
          </cell>
          <cell r="W116">
            <v>0</v>
          </cell>
          <cell r="X116">
            <v>0</v>
          </cell>
          <cell r="Y116">
            <v>0</v>
          </cell>
          <cell r="AA116">
            <v>0</v>
          </cell>
          <cell r="AB116">
            <v>0</v>
          </cell>
        </row>
        <row r="117">
          <cell r="B117">
            <v>720</v>
          </cell>
          <cell r="C117">
            <v>39</v>
          </cell>
          <cell r="D117" t="str">
            <v>DELIVEROOM/LABOR</v>
          </cell>
          <cell r="E117" t="str">
            <v>Delivery Room &amp; Labor Room</v>
          </cell>
          <cell r="G117">
            <v>0</v>
          </cell>
          <cell r="H117">
            <v>0</v>
          </cell>
          <cell r="I117">
            <v>0</v>
          </cell>
          <cell r="K117">
            <v>1848.42</v>
          </cell>
          <cell r="L117">
            <v>2.562113315093818E-4</v>
          </cell>
          <cell r="M117">
            <v>1848.4199737282729</v>
          </cell>
          <cell r="O117">
            <v>0</v>
          </cell>
          <cell r="P117">
            <v>0</v>
          </cell>
          <cell r="Q117">
            <v>0</v>
          </cell>
          <cell r="S117">
            <v>0</v>
          </cell>
          <cell r="T117">
            <v>0</v>
          </cell>
          <cell r="U117">
            <v>0</v>
          </cell>
          <cell r="W117">
            <v>0</v>
          </cell>
          <cell r="X117">
            <v>0</v>
          </cell>
          <cell r="Y117">
            <v>0</v>
          </cell>
          <cell r="AA117">
            <v>1848.42</v>
          </cell>
          <cell r="AB117">
            <v>1848.4199737282729</v>
          </cell>
        </row>
        <row r="118">
          <cell r="B118">
            <v>724</v>
          </cell>
          <cell r="C118">
            <v>39</v>
          </cell>
          <cell r="D118" t="str">
            <v>BIRTHING CENTER</v>
          </cell>
          <cell r="E118" t="str">
            <v>Delivery Room &amp; Labor Room</v>
          </cell>
          <cell r="G118">
            <v>0</v>
          </cell>
          <cell r="H118">
            <v>0</v>
          </cell>
          <cell r="I118">
            <v>0</v>
          </cell>
          <cell r="K118">
            <v>0</v>
          </cell>
          <cell r="L118">
            <v>0</v>
          </cell>
          <cell r="M118">
            <v>0</v>
          </cell>
          <cell r="O118">
            <v>0</v>
          </cell>
          <cell r="P118">
            <v>0</v>
          </cell>
          <cell r="Q118">
            <v>0</v>
          </cell>
          <cell r="S118">
            <v>0</v>
          </cell>
          <cell r="T118">
            <v>0</v>
          </cell>
          <cell r="U118">
            <v>0</v>
          </cell>
          <cell r="W118">
            <v>0</v>
          </cell>
          <cell r="X118">
            <v>0</v>
          </cell>
          <cell r="Y118">
            <v>0</v>
          </cell>
          <cell r="AA118">
            <v>0</v>
          </cell>
          <cell r="AB118">
            <v>0</v>
          </cell>
        </row>
        <row r="119">
          <cell r="B119">
            <v>730</v>
          </cell>
          <cell r="C119">
            <v>53</v>
          </cell>
          <cell r="D119" t="str">
            <v>EKG/ECG</v>
          </cell>
          <cell r="E119" t="str">
            <v>Electrocardiology</v>
          </cell>
          <cell r="G119">
            <v>523.06999999999994</v>
          </cell>
          <cell r="H119">
            <v>4.7681503201161112E-3</v>
          </cell>
          <cell r="I119">
            <v>523.0699925655681</v>
          </cell>
          <cell r="K119">
            <v>821.41</v>
          </cell>
          <cell r="L119">
            <v>1.1385645568383878E-4</v>
          </cell>
          <cell r="M119">
            <v>821.40998832524019</v>
          </cell>
          <cell r="O119">
            <v>30288.61</v>
          </cell>
          <cell r="P119">
            <v>1.5852051545345018E-2</v>
          </cell>
          <cell r="Q119">
            <v>30288.609569505788</v>
          </cell>
          <cell r="S119">
            <v>0</v>
          </cell>
          <cell r="T119">
            <v>0</v>
          </cell>
          <cell r="U119">
            <v>0</v>
          </cell>
          <cell r="W119">
            <v>0</v>
          </cell>
          <cell r="X119">
            <v>0</v>
          </cell>
          <cell r="Y119">
            <v>0</v>
          </cell>
          <cell r="AA119">
            <v>1344.48</v>
          </cell>
          <cell r="AB119">
            <v>31633.089550396595</v>
          </cell>
        </row>
        <row r="120">
          <cell r="B120">
            <v>731</v>
          </cell>
          <cell r="C120">
            <v>53</v>
          </cell>
          <cell r="D120" t="str">
            <v>Holter Moniter</v>
          </cell>
          <cell r="E120" t="str">
            <v>Electrocardiology</v>
          </cell>
          <cell r="G120">
            <v>0</v>
          </cell>
          <cell r="H120">
            <v>0</v>
          </cell>
          <cell r="I120">
            <v>0</v>
          </cell>
          <cell r="K120">
            <v>0</v>
          </cell>
          <cell r="L120">
            <v>0</v>
          </cell>
          <cell r="M120">
            <v>0</v>
          </cell>
          <cell r="O120">
            <v>0</v>
          </cell>
          <cell r="P120">
            <v>0</v>
          </cell>
          <cell r="Q120">
            <v>0</v>
          </cell>
          <cell r="S120">
            <v>0</v>
          </cell>
          <cell r="T120">
            <v>0</v>
          </cell>
          <cell r="U120">
            <v>0</v>
          </cell>
          <cell r="W120">
            <v>0</v>
          </cell>
          <cell r="X120">
            <v>0</v>
          </cell>
          <cell r="Y120">
            <v>0</v>
          </cell>
          <cell r="AA120">
            <v>0</v>
          </cell>
          <cell r="AB120">
            <v>0</v>
          </cell>
        </row>
        <row r="121">
          <cell r="B121">
            <v>732</v>
          </cell>
          <cell r="C121">
            <v>25</v>
          </cell>
          <cell r="D121" t="str">
            <v>TELEMETRY</v>
          </cell>
          <cell r="E121" t="str">
            <v>Adults and Pediatrics</v>
          </cell>
          <cell r="G121">
            <v>0</v>
          </cell>
          <cell r="H121">
            <v>0</v>
          </cell>
          <cell r="I121">
            <v>0</v>
          </cell>
          <cell r="K121">
            <v>0</v>
          </cell>
          <cell r="L121">
            <v>0</v>
          </cell>
          <cell r="M121">
            <v>0</v>
          </cell>
          <cell r="O121">
            <v>0</v>
          </cell>
          <cell r="P121">
            <v>0</v>
          </cell>
          <cell r="Q121">
            <v>0</v>
          </cell>
          <cell r="S121">
            <v>0</v>
          </cell>
          <cell r="T121">
            <v>0</v>
          </cell>
          <cell r="U121">
            <v>0</v>
          </cell>
          <cell r="W121">
            <v>0</v>
          </cell>
          <cell r="X121">
            <v>0</v>
          </cell>
          <cell r="Y121">
            <v>0</v>
          </cell>
          <cell r="AA121">
            <v>0</v>
          </cell>
          <cell r="AB121">
            <v>0</v>
          </cell>
        </row>
        <row r="122">
          <cell r="B122">
            <v>740</v>
          </cell>
          <cell r="C122">
            <v>54</v>
          </cell>
          <cell r="D122" t="str">
            <v>EEG</v>
          </cell>
          <cell r="E122" t="str">
            <v>Electroencephalography</v>
          </cell>
          <cell r="G122">
            <v>0</v>
          </cell>
          <cell r="H122">
            <v>0</v>
          </cell>
          <cell r="I122">
            <v>0</v>
          </cell>
          <cell r="K122">
            <v>0</v>
          </cell>
          <cell r="L122">
            <v>0</v>
          </cell>
          <cell r="M122">
            <v>0</v>
          </cell>
          <cell r="O122">
            <v>18074.77</v>
          </cell>
          <cell r="P122">
            <v>9.4597337319294542E-3</v>
          </cell>
          <cell r="Q122">
            <v>18074.769743101984</v>
          </cell>
          <cell r="S122">
            <v>0</v>
          </cell>
          <cell r="T122">
            <v>0</v>
          </cell>
          <cell r="U122">
            <v>0</v>
          </cell>
          <cell r="W122">
            <v>0</v>
          </cell>
          <cell r="X122">
            <v>0</v>
          </cell>
          <cell r="Y122">
            <v>0</v>
          </cell>
          <cell r="AA122">
            <v>0</v>
          </cell>
          <cell r="AB122">
            <v>18074.769743101984</v>
          </cell>
        </row>
        <row r="123">
          <cell r="B123">
            <v>750</v>
          </cell>
          <cell r="C123">
            <v>41</v>
          </cell>
          <cell r="D123" t="str">
            <v>Gastro Intestinal Services</v>
          </cell>
          <cell r="E123" t="str">
            <v>Radiology-Diagnostic</v>
          </cell>
          <cell r="G123">
            <v>6660.65</v>
          </cell>
          <cell r="H123">
            <v>6.0716501481028119E-2</v>
          </cell>
          <cell r="I123">
            <v>6660.6499053316984</v>
          </cell>
          <cell r="K123">
            <v>32720.71</v>
          </cell>
          <cell r="L123">
            <v>4.5354501017259843E-3</v>
          </cell>
          <cell r="M123">
            <v>32720.709534938182</v>
          </cell>
          <cell r="O123">
            <v>5685.01</v>
          </cell>
          <cell r="P123">
            <v>2.9753452388802883E-3</v>
          </cell>
          <cell r="Q123">
            <v>5685.009919198541</v>
          </cell>
          <cell r="S123">
            <v>0</v>
          </cell>
          <cell r="T123">
            <v>0</v>
          </cell>
          <cell r="U123">
            <v>0</v>
          </cell>
          <cell r="W123">
            <v>141576.66999999998</v>
          </cell>
          <cell r="X123">
            <v>5.7138491370240262E-2</v>
          </cell>
          <cell r="Y123">
            <v>141576.66798776051</v>
          </cell>
          <cell r="AA123">
            <v>39381.360000000001</v>
          </cell>
          <cell r="AB123">
            <v>186643.03734722894</v>
          </cell>
        </row>
        <row r="124">
          <cell r="B124">
            <v>759</v>
          </cell>
          <cell r="C124">
            <v>59</v>
          </cell>
          <cell r="D124" t="str">
            <v>Other Gastro-Intestinal Not Performed in OR</v>
          </cell>
          <cell r="E124" t="str">
            <v>Cardiac Catherization</v>
          </cell>
          <cell r="G124">
            <v>0</v>
          </cell>
          <cell r="H124">
            <v>0</v>
          </cell>
          <cell r="I124">
            <v>0</v>
          </cell>
          <cell r="K124">
            <v>0</v>
          </cell>
          <cell r="L124">
            <v>0</v>
          </cell>
          <cell r="M124">
            <v>0</v>
          </cell>
          <cell r="O124">
            <v>0</v>
          </cell>
          <cell r="P124">
            <v>0</v>
          </cell>
          <cell r="Q124">
            <v>0</v>
          </cell>
          <cell r="S124">
            <v>0</v>
          </cell>
          <cell r="T124">
            <v>0</v>
          </cell>
          <cell r="U124">
            <v>0</v>
          </cell>
          <cell r="W124">
            <v>0</v>
          </cell>
          <cell r="X124">
            <v>0</v>
          </cell>
          <cell r="Y124">
            <v>0</v>
          </cell>
          <cell r="AA124">
            <v>0</v>
          </cell>
          <cell r="AB124">
            <v>0</v>
          </cell>
        </row>
        <row r="125">
          <cell r="B125">
            <v>760</v>
          </cell>
          <cell r="C125">
            <v>37</v>
          </cell>
          <cell r="D125" t="str">
            <v>Treatment Room</v>
          </cell>
          <cell r="E125" t="str">
            <v>Operating Room</v>
          </cell>
          <cell r="G125">
            <v>0</v>
          </cell>
          <cell r="H125">
            <v>0</v>
          </cell>
          <cell r="I125">
            <v>0</v>
          </cell>
          <cell r="K125">
            <v>6614.22</v>
          </cell>
          <cell r="L125">
            <v>9.1680360150614209E-4</v>
          </cell>
          <cell r="M125">
            <v>6614.2199059916129</v>
          </cell>
          <cell r="O125">
            <v>0</v>
          </cell>
          <cell r="P125">
            <v>0</v>
          </cell>
          <cell r="Q125">
            <v>0</v>
          </cell>
          <cell r="S125">
            <v>0</v>
          </cell>
          <cell r="T125">
            <v>0</v>
          </cell>
          <cell r="U125">
            <v>0</v>
          </cell>
          <cell r="W125">
            <v>484.02</v>
          </cell>
          <cell r="X125">
            <v>1.9534413821870294E-4</v>
          </cell>
          <cell r="Y125">
            <v>484.01999312058865</v>
          </cell>
          <cell r="AA125">
            <v>6614.22</v>
          </cell>
          <cell r="AB125">
            <v>7098.2398991122018</v>
          </cell>
        </row>
        <row r="126">
          <cell r="B126">
            <v>761</v>
          </cell>
          <cell r="C126">
            <v>37</v>
          </cell>
          <cell r="D126" t="str">
            <v>Treatment Room</v>
          </cell>
          <cell r="E126" t="str">
            <v>Operating Room</v>
          </cell>
          <cell r="G126">
            <v>0</v>
          </cell>
          <cell r="H126">
            <v>0</v>
          </cell>
          <cell r="I126">
            <v>0</v>
          </cell>
          <cell r="K126">
            <v>0</v>
          </cell>
          <cell r="L126">
            <v>0</v>
          </cell>
          <cell r="M126">
            <v>0</v>
          </cell>
          <cell r="O126">
            <v>0</v>
          </cell>
          <cell r="P126">
            <v>0</v>
          </cell>
          <cell r="Q126">
            <v>0</v>
          </cell>
          <cell r="S126">
            <v>0</v>
          </cell>
          <cell r="T126">
            <v>0</v>
          </cell>
          <cell r="U126">
            <v>0</v>
          </cell>
          <cell r="W126">
            <v>0</v>
          </cell>
          <cell r="X126">
            <v>0</v>
          </cell>
          <cell r="Y126">
            <v>0</v>
          </cell>
          <cell r="AA126">
            <v>0</v>
          </cell>
          <cell r="AB126">
            <v>0</v>
          </cell>
        </row>
        <row r="127">
          <cell r="B127">
            <v>762</v>
          </cell>
          <cell r="C127">
            <v>62</v>
          </cell>
          <cell r="D127" t="str">
            <v xml:space="preserve">Observation </v>
          </cell>
          <cell r="E127" t="str">
            <v>Observation Beds (Non-Distinct Part)</v>
          </cell>
          <cell r="G127">
            <v>0</v>
          </cell>
          <cell r="H127">
            <v>0</v>
          </cell>
          <cell r="I127">
            <v>0</v>
          </cell>
          <cell r="K127">
            <v>0</v>
          </cell>
          <cell r="L127">
            <v>0</v>
          </cell>
          <cell r="M127">
            <v>0</v>
          </cell>
          <cell r="O127">
            <v>0</v>
          </cell>
          <cell r="P127">
            <v>0</v>
          </cell>
          <cell r="Q127">
            <v>0</v>
          </cell>
          <cell r="S127">
            <v>0</v>
          </cell>
          <cell r="T127">
            <v>0</v>
          </cell>
          <cell r="U127">
            <v>0</v>
          </cell>
          <cell r="W127">
            <v>0</v>
          </cell>
          <cell r="X127">
            <v>0</v>
          </cell>
          <cell r="Y127">
            <v>0</v>
          </cell>
          <cell r="AA127">
            <v>0</v>
          </cell>
          <cell r="AB127">
            <v>0</v>
          </cell>
        </row>
        <row r="128">
          <cell r="B128" t="str">
            <v>762A</v>
          </cell>
          <cell r="C128">
            <v>62</v>
          </cell>
          <cell r="D128" t="str">
            <v xml:space="preserve">Observation </v>
          </cell>
          <cell r="E128" t="str">
            <v>Observation Beds (Non-Distinct Part)</v>
          </cell>
          <cell r="G128">
            <v>0</v>
          </cell>
          <cell r="H128">
            <v>0</v>
          </cell>
          <cell r="I128">
            <v>0</v>
          </cell>
          <cell r="K128">
            <v>0</v>
          </cell>
          <cell r="L128">
            <v>0</v>
          </cell>
          <cell r="M128">
            <v>0</v>
          </cell>
          <cell r="O128">
            <v>0</v>
          </cell>
          <cell r="P128">
            <v>0</v>
          </cell>
          <cell r="Q128">
            <v>0</v>
          </cell>
          <cell r="S128">
            <v>0</v>
          </cell>
          <cell r="T128">
            <v>0</v>
          </cell>
          <cell r="U128">
            <v>0</v>
          </cell>
          <cell r="W128">
            <v>0</v>
          </cell>
          <cell r="X128">
            <v>0</v>
          </cell>
          <cell r="Y128">
            <v>0</v>
          </cell>
          <cell r="AA128">
            <v>0</v>
          </cell>
          <cell r="AB128">
            <v>0</v>
          </cell>
        </row>
        <row r="129">
          <cell r="B129">
            <v>769</v>
          </cell>
          <cell r="C129">
            <v>37</v>
          </cell>
          <cell r="D129" t="str">
            <v>OTHER TREAT/OBSERV RM</v>
          </cell>
          <cell r="E129" t="str">
            <v>Operating Room</v>
          </cell>
          <cell r="G129">
            <v>0</v>
          </cell>
          <cell r="H129">
            <v>0</v>
          </cell>
          <cell r="I129">
            <v>0</v>
          </cell>
          <cell r="K129">
            <v>0</v>
          </cell>
          <cell r="L129">
            <v>0</v>
          </cell>
          <cell r="M129">
            <v>0</v>
          </cell>
          <cell r="O129">
            <v>0</v>
          </cell>
          <cell r="P129">
            <v>0</v>
          </cell>
          <cell r="Q129">
            <v>0</v>
          </cell>
          <cell r="S129">
            <v>0</v>
          </cell>
          <cell r="T129">
            <v>0</v>
          </cell>
          <cell r="U129">
            <v>0</v>
          </cell>
          <cell r="W129">
            <v>0</v>
          </cell>
          <cell r="X129">
            <v>0</v>
          </cell>
          <cell r="Y129">
            <v>0</v>
          </cell>
          <cell r="AA129">
            <v>0</v>
          </cell>
          <cell r="AB129">
            <v>0</v>
          </cell>
        </row>
        <row r="130">
          <cell r="B130">
            <v>770</v>
          </cell>
          <cell r="C130">
            <v>37</v>
          </cell>
          <cell r="E130" t="str">
            <v>Operating Room</v>
          </cell>
          <cell r="G130">
            <v>0</v>
          </cell>
          <cell r="H130">
            <v>0</v>
          </cell>
          <cell r="I130">
            <v>0</v>
          </cell>
          <cell r="K130">
            <v>29.5</v>
          </cell>
          <cell r="L130">
            <v>4.0890242907600884E-6</v>
          </cell>
          <cell r="M130">
            <v>29.499999580714366</v>
          </cell>
          <cell r="O130">
            <v>0</v>
          </cell>
          <cell r="P130">
            <v>0</v>
          </cell>
          <cell r="Q130">
            <v>0</v>
          </cell>
          <cell r="S130">
            <v>0</v>
          </cell>
          <cell r="T130">
            <v>0</v>
          </cell>
          <cell r="U130">
            <v>0</v>
          </cell>
          <cell r="W130">
            <v>0</v>
          </cell>
          <cell r="X130">
            <v>0</v>
          </cell>
          <cell r="Y130">
            <v>0</v>
          </cell>
          <cell r="AA130">
            <v>29.5</v>
          </cell>
          <cell r="AB130">
            <v>29.499999580714366</v>
          </cell>
        </row>
        <row r="131">
          <cell r="B131">
            <v>790</v>
          </cell>
          <cell r="C131">
            <v>37</v>
          </cell>
          <cell r="D131" t="str">
            <v>Lithotripsy Kidney Stone Removal</v>
          </cell>
          <cell r="E131" t="str">
            <v>Operating Room</v>
          </cell>
          <cell r="G131">
            <v>0</v>
          </cell>
          <cell r="H131">
            <v>0</v>
          </cell>
          <cell r="I131">
            <v>0</v>
          </cell>
          <cell r="K131">
            <v>10500</v>
          </cell>
          <cell r="L131">
            <v>1.4554154255247771E-3</v>
          </cell>
          <cell r="M131">
            <v>10499.999850762739</v>
          </cell>
          <cell r="O131">
            <v>0</v>
          </cell>
          <cell r="P131">
            <v>0</v>
          </cell>
          <cell r="Q131">
            <v>0</v>
          </cell>
          <cell r="S131">
            <v>0</v>
          </cell>
          <cell r="T131">
            <v>0</v>
          </cell>
          <cell r="U131">
            <v>0</v>
          </cell>
          <cell r="W131">
            <v>0</v>
          </cell>
          <cell r="X131">
            <v>0</v>
          </cell>
          <cell r="Y131">
            <v>0</v>
          </cell>
          <cell r="AA131">
            <v>10500</v>
          </cell>
          <cell r="AB131">
            <v>10499.999850762739</v>
          </cell>
        </row>
        <row r="132">
          <cell r="B132">
            <v>792</v>
          </cell>
          <cell r="C132">
            <v>37</v>
          </cell>
          <cell r="D132" t="str">
            <v>Lithotripsy</v>
          </cell>
          <cell r="E132" t="str">
            <v>Operating Room</v>
          </cell>
          <cell r="G132">
            <v>0</v>
          </cell>
          <cell r="H132">
            <v>0</v>
          </cell>
          <cell r="I132">
            <v>0</v>
          </cell>
          <cell r="K132">
            <v>0</v>
          </cell>
          <cell r="L132">
            <v>0</v>
          </cell>
          <cell r="M132">
            <v>0</v>
          </cell>
          <cell r="O132">
            <v>0</v>
          </cell>
          <cell r="P132">
            <v>0</v>
          </cell>
          <cell r="Q132">
            <v>0</v>
          </cell>
          <cell r="S132">
            <v>0</v>
          </cell>
          <cell r="T132">
            <v>0</v>
          </cell>
          <cell r="U132">
            <v>0</v>
          </cell>
          <cell r="W132">
            <v>0</v>
          </cell>
          <cell r="X132">
            <v>0</v>
          </cell>
          <cell r="Y132">
            <v>0</v>
          </cell>
          <cell r="AA132">
            <v>0</v>
          </cell>
          <cell r="AB132">
            <v>0</v>
          </cell>
        </row>
        <row r="133">
          <cell r="B133">
            <v>801</v>
          </cell>
          <cell r="C133">
            <v>57</v>
          </cell>
          <cell r="D133" t="str">
            <v>Dialy/Inpt</v>
          </cell>
          <cell r="E133" t="str">
            <v>Renal Dialysis</v>
          </cell>
          <cell r="G133">
            <v>26301.39</v>
          </cell>
          <cell r="H133">
            <v>0.23975563719578394</v>
          </cell>
          <cell r="I133">
            <v>26301.389626176438</v>
          </cell>
          <cell r="K133">
            <v>0</v>
          </cell>
          <cell r="L133">
            <v>0</v>
          </cell>
          <cell r="M133">
            <v>0</v>
          </cell>
          <cell r="O133">
            <v>0</v>
          </cell>
          <cell r="P133">
            <v>0</v>
          </cell>
          <cell r="Q133">
            <v>0</v>
          </cell>
          <cell r="S133">
            <v>0</v>
          </cell>
          <cell r="T133">
            <v>0</v>
          </cell>
          <cell r="U133">
            <v>0</v>
          </cell>
          <cell r="W133">
            <v>0</v>
          </cell>
          <cell r="X133">
            <v>0</v>
          </cell>
          <cell r="Y133">
            <v>0</v>
          </cell>
          <cell r="AA133">
            <v>26301.39</v>
          </cell>
          <cell r="AB133">
            <v>26301.389626176438</v>
          </cell>
        </row>
        <row r="134">
          <cell r="B134">
            <v>802</v>
          </cell>
          <cell r="C134">
            <v>57</v>
          </cell>
          <cell r="D134" t="str">
            <v>DIALY/INPT/PER</v>
          </cell>
          <cell r="E134" t="str">
            <v>Renal Dialysis</v>
          </cell>
          <cell r="G134">
            <v>0</v>
          </cell>
          <cell r="H134">
            <v>0</v>
          </cell>
          <cell r="I134">
            <v>0</v>
          </cell>
          <cell r="K134">
            <v>0</v>
          </cell>
          <cell r="L134">
            <v>0</v>
          </cell>
          <cell r="M134">
            <v>0</v>
          </cell>
          <cell r="O134">
            <v>0</v>
          </cell>
          <cell r="P134">
            <v>0</v>
          </cell>
          <cell r="Q134">
            <v>0</v>
          </cell>
          <cell r="S134">
            <v>0</v>
          </cell>
          <cell r="T134">
            <v>0</v>
          </cell>
          <cell r="U134">
            <v>0</v>
          </cell>
          <cell r="W134">
            <v>0</v>
          </cell>
          <cell r="X134">
            <v>0</v>
          </cell>
          <cell r="Y134">
            <v>0</v>
          </cell>
          <cell r="AA134">
            <v>0</v>
          </cell>
          <cell r="AB134">
            <v>0</v>
          </cell>
        </row>
        <row r="135">
          <cell r="B135">
            <v>810</v>
          </cell>
          <cell r="C135">
            <v>57</v>
          </cell>
          <cell r="D135" t="str">
            <v>Organ Acquisition</v>
          </cell>
          <cell r="E135" t="str">
            <v>Renal Dialysis</v>
          </cell>
          <cell r="G135">
            <v>0</v>
          </cell>
          <cell r="H135">
            <v>0</v>
          </cell>
          <cell r="I135">
            <v>0</v>
          </cell>
          <cell r="K135">
            <v>0</v>
          </cell>
          <cell r="L135">
            <v>0</v>
          </cell>
          <cell r="M135">
            <v>0</v>
          </cell>
          <cell r="O135">
            <v>0</v>
          </cell>
          <cell r="P135">
            <v>0</v>
          </cell>
          <cell r="Q135">
            <v>0</v>
          </cell>
          <cell r="S135">
            <v>0</v>
          </cell>
          <cell r="T135">
            <v>0</v>
          </cell>
          <cell r="U135">
            <v>0</v>
          </cell>
          <cell r="W135">
            <v>0</v>
          </cell>
          <cell r="X135">
            <v>0</v>
          </cell>
          <cell r="Y135">
            <v>0</v>
          </cell>
          <cell r="AA135">
            <v>0</v>
          </cell>
          <cell r="AB135">
            <v>0</v>
          </cell>
        </row>
        <row r="136">
          <cell r="B136">
            <v>820</v>
          </cell>
          <cell r="C136">
            <v>57</v>
          </cell>
          <cell r="D136" t="str">
            <v>HEMO/COMPOSITE</v>
          </cell>
          <cell r="E136" t="str">
            <v>Renal Dialysis</v>
          </cell>
          <cell r="G136">
            <v>0</v>
          </cell>
          <cell r="H136">
            <v>0</v>
          </cell>
          <cell r="I136">
            <v>0</v>
          </cell>
          <cell r="K136">
            <v>494.55</v>
          </cell>
          <cell r="L136">
            <v>6.8550066542217008E-5</v>
          </cell>
          <cell r="M136">
            <v>494.54999297092508</v>
          </cell>
          <cell r="O136">
            <v>0</v>
          </cell>
          <cell r="P136">
            <v>0</v>
          </cell>
          <cell r="Q136">
            <v>0</v>
          </cell>
          <cell r="S136">
            <v>0</v>
          </cell>
          <cell r="T136">
            <v>0</v>
          </cell>
          <cell r="U136">
            <v>0</v>
          </cell>
          <cell r="W136">
            <v>0</v>
          </cell>
          <cell r="X136">
            <v>0</v>
          </cell>
          <cell r="Y136">
            <v>0</v>
          </cell>
          <cell r="AA136">
            <v>494.55</v>
          </cell>
          <cell r="AB136">
            <v>494.54999297092508</v>
          </cell>
        </row>
        <row r="137">
          <cell r="B137">
            <v>821</v>
          </cell>
          <cell r="C137">
            <v>57</v>
          </cell>
          <cell r="D137" t="str">
            <v>HEMO/COMPOSITE</v>
          </cell>
          <cell r="E137" t="str">
            <v>Renal Dialysis</v>
          </cell>
          <cell r="G137">
            <v>0</v>
          </cell>
          <cell r="H137">
            <v>0</v>
          </cell>
          <cell r="I137">
            <v>0</v>
          </cell>
          <cell r="K137">
            <v>0</v>
          </cell>
          <cell r="L137">
            <v>0</v>
          </cell>
          <cell r="M137">
            <v>0</v>
          </cell>
          <cell r="O137">
            <v>0</v>
          </cell>
          <cell r="P137">
            <v>0</v>
          </cell>
          <cell r="Q137">
            <v>0</v>
          </cell>
          <cell r="S137">
            <v>0</v>
          </cell>
          <cell r="T137">
            <v>0</v>
          </cell>
          <cell r="U137">
            <v>0</v>
          </cell>
          <cell r="W137">
            <v>0</v>
          </cell>
          <cell r="X137">
            <v>0</v>
          </cell>
          <cell r="Y137">
            <v>0</v>
          </cell>
          <cell r="AA137">
            <v>0</v>
          </cell>
          <cell r="AB137">
            <v>0</v>
          </cell>
        </row>
        <row r="138">
          <cell r="B138">
            <v>890</v>
          </cell>
          <cell r="C138">
            <v>44</v>
          </cell>
          <cell r="D138" t="str">
            <v>Reserved for National Assignment</v>
          </cell>
          <cell r="E138" t="str">
            <v>Laboratory</v>
          </cell>
          <cell r="G138">
            <v>0</v>
          </cell>
          <cell r="H138">
            <v>0</v>
          </cell>
          <cell r="I138">
            <v>0</v>
          </cell>
          <cell r="K138">
            <v>0</v>
          </cell>
          <cell r="L138">
            <v>0</v>
          </cell>
          <cell r="M138">
            <v>0</v>
          </cell>
          <cell r="O138">
            <v>0</v>
          </cell>
          <cell r="P138">
            <v>0</v>
          </cell>
          <cell r="Q138">
            <v>0</v>
          </cell>
          <cell r="S138">
            <v>0</v>
          </cell>
          <cell r="T138">
            <v>0</v>
          </cell>
          <cell r="U138">
            <v>0</v>
          </cell>
          <cell r="W138">
            <v>0</v>
          </cell>
          <cell r="X138">
            <v>0</v>
          </cell>
          <cell r="Y138">
            <v>0</v>
          </cell>
          <cell r="AA138">
            <v>0</v>
          </cell>
          <cell r="AB138">
            <v>0</v>
          </cell>
        </row>
        <row r="139">
          <cell r="B139">
            <v>900</v>
          </cell>
          <cell r="C139">
            <v>60</v>
          </cell>
          <cell r="D139" t="str">
            <v>PSYCH TREATMENT</v>
          </cell>
          <cell r="E139" t="str">
            <v>Clinic</v>
          </cell>
          <cell r="G139">
            <v>0</v>
          </cell>
          <cell r="H139">
            <v>0</v>
          </cell>
          <cell r="I139">
            <v>0</v>
          </cell>
          <cell r="K139">
            <v>2008.5</v>
          </cell>
          <cell r="L139">
            <v>2.7840017925395379E-4</v>
          </cell>
          <cell r="M139">
            <v>2008.4999714530441</v>
          </cell>
          <cell r="O139">
            <v>0</v>
          </cell>
          <cell r="P139">
            <v>0</v>
          </cell>
          <cell r="Q139">
            <v>0</v>
          </cell>
          <cell r="S139">
            <v>0</v>
          </cell>
          <cell r="T139">
            <v>0</v>
          </cell>
          <cell r="U139">
            <v>0</v>
          </cell>
          <cell r="W139">
            <v>0</v>
          </cell>
          <cell r="X139">
            <v>0</v>
          </cell>
          <cell r="Y139">
            <v>0</v>
          </cell>
          <cell r="AA139">
            <v>2008.5</v>
          </cell>
          <cell r="AB139">
            <v>2008.4999714530441</v>
          </cell>
        </row>
        <row r="140">
          <cell r="B140">
            <v>901</v>
          </cell>
          <cell r="C140">
            <v>37</v>
          </cell>
          <cell r="D140" t="str">
            <v>Electro Shock</v>
          </cell>
          <cell r="E140" t="str">
            <v>Operating Room</v>
          </cell>
          <cell r="G140">
            <v>0</v>
          </cell>
          <cell r="H140">
            <v>0</v>
          </cell>
          <cell r="I140">
            <v>0</v>
          </cell>
          <cell r="K140">
            <v>0</v>
          </cell>
          <cell r="L140">
            <v>0</v>
          </cell>
          <cell r="M140">
            <v>0</v>
          </cell>
          <cell r="O140">
            <v>0</v>
          </cell>
          <cell r="P140">
            <v>0</v>
          </cell>
          <cell r="Q140">
            <v>0</v>
          </cell>
          <cell r="S140">
            <v>0</v>
          </cell>
          <cell r="T140">
            <v>0</v>
          </cell>
          <cell r="U140">
            <v>0</v>
          </cell>
          <cell r="W140">
            <v>0</v>
          </cell>
          <cell r="X140">
            <v>0</v>
          </cell>
          <cell r="Y140">
            <v>0</v>
          </cell>
          <cell r="AA140">
            <v>0</v>
          </cell>
          <cell r="AB140">
            <v>0</v>
          </cell>
        </row>
      </sheetData>
      <sheetData sheetId="14">
        <row r="1">
          <cell r="A1" t="str">
            <v>University of Maryland Medical System</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sum-new"/>
      <sheetName val="DATA VALIDATION"/>
      <sheetName val="DATA_VALIDATION"/>
    </sheetNames>
    <sheetDataSet>
      <sheetData sheetId="0" refreshError="1">
        <row r="1">
          <cell r="A1" t="str">
            <v>JOHNS HOPKINS HEALTH SYSTEM</v>
          </cell>
        </row>
        <row r="2">
          <cell r="A2" t="str">
            <v>EXCESS OF OPERATING REVENUES OVER EXPENSES (EXPENSES OVER REVENUES)</v>
          </cell>
        </row>
        <row r="3">
          <cell r="A3" t="str">
            <v>ACTUAL VERSUS BUDGET</v>
          </cell>
        </row>
        <row r="4">
          <cell r="A4" t="str">
            <v>FOR THE PERIOD ENDED DECEMBER 31, 2000</v>
          </cell>
        </row>
        <row r="5">
          <cell r="A5" t="str">
            <v>($'s in thousands)</v>
          </cell>
        </row>
        <row r="6">
          <cell r="A6" t="str">
            <v>($'s in thousands)</v>
          </cell>
        </row>
        <row r="7">
          <cell r="C7" t="str">
            <v>DECEMBER</v>
          </cell>
        </row>
        <row r="8">
          <cell r="C8" t="str">
            <v>Actual</v>
          </cell>
          <cell r="E8" t="str">
            <v>Budget</v>
          </cell>
          <cell r="G8" t="str">
            <v>Variance</v>
          </cell>
        </row>
        <row r="9">
          <cell r="G9" t="str">
            <v>Variance</v>
          </cell>
        </row>
        <row r="10">
          <cell r="A10" t="str">
            <v>The Johns Hopkins Hospital</v>
          </cell>
          <cell r="C10">
            <v>1053</v>
          </cell>
          <cell r="E10">
            <v>1387</v>
          </cell>
          <cell r="G10">
            <v>-334</v>
          </cell>
        </row>
        <row r="11">
          <cell r="G11">
            <v>-334</v>
          </cell>
        </row>
        <row r="12">
          <cell r="A12" t="str">
            <v>Johns Hopkins Bayview Medical Center</v>
          </cell>
          <cell r="C12">
            <v>-196</v>
          </cell>
          <cell r="E12">
            <v>-82</v>
          </cell>
          <cell r="G12">
            <v>-114</v>
          </cell>
        </row>
        <row r="13">
          <cell r="G13">
            <v>-114</v>
          </cell>
        </row>
        <row r="14">
          <cell r="A14" t="str">
            <v>Howard County General Hospital</v>
          </cell>
          <cell r="C14">
            <v>73</v>
          </cell>
          <cell r="E14">
            <v>108</v>
          </cell>
          <cell r="G14">
            <v>-35</v>
          </cell>
        </row>
        <row r="15">
          <cell r="G15">
            <v>-35</v>
          </cell>
        </row>
        <row r="16">
          <cell r="A16" t="str">
            <v>Johns Hopkins Medical Services Corporation</v>
          </cell>
          <cell r="C16">
            <v>-355</v>
          </cell>
          <cell r="E16">
            <v>-125</v>
          </cell>
          <cell r="G16">
            <v>-230</v>
          </cell>
        </row>
        <row r="17">
          <cell r="G17">
            <v>-230</v>
          </cell>
        </row>
        <row r="18">
          <cell r="A18" t="str">
            <v>Johns Hopkins Health System(1)</v>
          </cell>
          <cell r="C18">
            <v>-907.52166666666653</v>
          </cell>
          <cell r="E18">
            <v>-497.17</v>
          </cell>
          <cell r="G18">
            <v>-411.35166666666652</v>
          </cell>
        </row>
        <row r="20">
          <cell r="G20">
            <v>-411.35166666666652</v>
          </cell>
        </row>
        <row r="21">
          <cell r="A21" t="str">
            <v>Total</v>
          </cell>
          <cell r="C21">
            <v>-332.52166666666653</v>
          </cell>
          <cell r="E21">
            <v>790.82999999999993</v>
          </cell>
          <cell r="G21">
            <v>-1123.3516666666665</v>
          </cell>
        </row>
        <row r="22">
          <cell r="G22">
            <v>-1123.3516666666665</v>
          </cell>
        </row>
        <row r="23">
          <cell r="A23" t="str">
            <v>Note: Companies listed below are recorded by JHHS on the equity method of accounting, so their losses are included above.</v>
          </cell>
        </row>
        <row r="24">
          <cell r="A24" t="str">
            <v>Note: Companies listed below are recorded by JHHS on the equity method of accounting, so their losses are included above.</v>
          </cell>
        </row>
        <row r="25">
          <cell r="C25" t="str">
            <v>Actual</v>
          </cell>
          <cell r="E25" t="str">
            <v>Budget</v>
          </cell>
          <cell r="G25" t="str">
            <v>Variance</v>
          </cell>
        </row>
        <row r="26">
          <cell r="A26" t="str">
            <v>Johns Hopkins HealthCare, L.L.C.</v>
          </cell>
          <cell r="C26">
            <v>-794.71800000000076</v>
          </cell>
          <cell r="E26">
            <v>-753.86999999999784</v>
          </cell>
          <cell r="G26">
            <v>-40.848000000002912</v>
          </cell>
        </row>
        <row r="27">
          <cell r="A27" t="str">
            <v>Johns Hopkins International, L.L.C.</v>
          </cell>
          <cell r="C27">
            <v>-66.562999999999874</v>
          </cell>
          <cell r="E27">
            <v>-0.68900000000030559</v>
          </cell>
          <cell r="G27">
            <v>-65.873999999999569</v>
          </cell>
        </row>
        <row r="28">
          <cell r="A28" t="str">
            <v>Johns Hopkins Home Care Group</v>
          </cell>
          <cell r="C28">
            <v>-186.20499999999947</v>
          </cell>
          <cell r="E28">
            <v>-82</v>
          </cell>
          <cell r="G28">
            <v>-104.20499999999947</v>
          </cell>
        </row>
        <row r="29">
          <cell r="C29">
            <v>-1047.4860000000001</v>
          </cell>
          <cell r="E29">
            <v>-836.55899999999815</v>
          </cell>
          <cell r="G29">
            <v>-210.92700000000195</v>
          </cell>
        </row>
        <row r="31">
          <cell r="G31">
            <v>-210.92700000000195</v>
          </cell>
        </row>
        <row r="32">
          <cell r="A32" t="str">
            <v>(1) Reconciliation of JHHS  financial results:</v>
          </cell>
        </row>
        <row r="33">
          <cell r="A33" t="str">
            <v xml:space="preserve">        Johns Hopkins Health System </v>
          </cell>
          <cell r="C33">
            <v>-185.35316666666682</v>
          </cell>
          <cell r="E33">
            <v>66.829999999999984</v>
          </cell>
          <cell r="G33">
            <v>-252.18316666666681</v>
          </cell>
        </row>
        <row r="34">
          <cell r="A34" t="str">
            <v xml:space="preserve">        Johns Hopkins HealthCare, L.L.C.</v>
          </cell>
          <cell r="C34">
            <v>-565.89599999999996</v>
          </cell>
          <cell r="E34">
            <v>-417</v>
          </cell>
          <cell r="G34">
            <v>-148.89599999999996</v>
          </cell>
        </row>
        <row r="35">
          <cell r="A35" t="str">
            <v xml:space="preserve">        Johns Hopkins International, L.L.C.</v>
          </cell>
          <cell r="C35">
            <v>-63.17</v>
          </cell>
          <cell r="E35">
            <v>-106</v>
          </cell>
          <cell r="G35">
            <v>42.83</v>
          </cell>
        </row>
        <row r="36">
          <cell r="A36" t="str">
            <v xml:space="preserve">        Johns Hopkins Home Care Group</v>
          </cell>
          <cell r="C36">
            <v>-93.102499999999736</v>
          </cell>
          <cell r="E36">
            <v>-41</v>
          </cell>
          <cell r="G36">
            <v>-52.102499999999736</v>
          </cell>
        </row>
        <row r="37">
          <cell r="A37" t="str">
            <v xml:space="preserve">           Total Johns Hopkins Health System</v>
          </cell>
          <cell r="C37">
            <v>-907.52166666666642</v>
          </cell>
          <cell r="E37">
            <v>-497.17</v>
          </cell>
          <cell r="G37">
            <v>-410.35166666666652</v>
          </cell>
        </row>
      </sheetData>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sabra.wilson@umm.edu"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mcbrik@holycrosshealth.org"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HJACOBS@FREDERICK.HEALT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cohler@umm.edu"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tiebert@jhu.edu"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jsessa@lifebridgehealth.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jsessa@lifebridgehealth.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JPourahm@adventisthealthcare.com"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kackerman@gcmh.com"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Beth.E.Kelly@medstar.net"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michelle.roes@tidalhealth.org"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msanfue1@jhu.edu"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RKilroy@luminishealth.org" TargetMode="External"/><Relationship Id="rId1" Type="http://schemas.openxmlformats.org/officeDocument/2006/relationships/hyperlink" Target="mailto:shaas1@luminishealth.org"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Beth.E.Kelly@medstar.net" TargetMode="External"/><Relationship Id="rId1" Type="http://schemas.openxmlformats.org/officeDocument/2006/relationships/hyperlink" Target="mailto:Beth.e.Kelly@medstar.net"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Beth.E.Kelly@medstar.ne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mailto:katie.w.coombes@christianacare.org"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mailto:jsessa@lifebridgehealth.org"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mailto:Beth.E.Kelly@medstar.net"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mailto:mary.golway@calverthealthmed.org"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mailto:jsessa@lifebridgehealth.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mailto:Al.Pietsch@umm.edu"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mailto:cprazenica@gbmc.org"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mailto:michelle.roes@tidalhealth.org"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mailto:fmoll1@jhmi.edu" TargetMode="Externa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3.bin"/><Relationship Id="rId1" Type="http://schemas.openxmlformats.org/officeDocument/2006/relationships/hyperlink" Target="mailto:cohler@umm.edu" TargetMode="External"/><Relationship Id="rId4" Type="http://schemas.openxmlformats.org/officeDocument/2006/relationships/comments" Target="../comments2.xm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mailto:RKilroy@luminishealth.org" TargetMode="External"/><Relationship Id="rId1" Type="http://schemas.openxmlformats.org/officeDocument/2006/relationships/hyperlink" Target="mailto:usagar@luminishealth.org"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mailto:Beth.E.Kelly@medstar.net"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mailto:Jpourahm@adventisthealthcare.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mailto:mtodd@atlanticgeneral.org"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mailto:Beth.e.Kelly@medstar.net"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mailto:paulnicholson@umm.edu" TargetMode="Externa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hyperlink" Target="mailto:Jsessa@lifebridgehealth.org"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mailto:mcbrik@holycrosshealth.org" TargetMode="Externa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mailto:Jpourahm@adventisthealthcare.com" TargetMode="Externa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mailto:Rachana.Patani@mwph.org" TargetMode="External"/></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mailto:sabrina.grega@sheppardpratt.org" TargetMode="External"/></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mailto:rkilroy@luminishealth.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7.bin"/><Relationship Id="rId1" Type="http://schemas.openxmlformats.org/officeDocument/2006/relationships/hyperlink" Target="mailto:allen.twigg@meritushealth.com" TargetMode="Externa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17ADF-5F1F-44E2-8B00-6A742A4FDF69}">
  <dimension ref="A1:H55"/>
  <sheetViews>
    <sheetView showGridLines="0" tabSelected="1" zoomScaleNormal="100" workbookViewId="0">
      <pane ySplit="2" topLeftCell="A3" activePane="bottomLeft" state="frozen"/>
      <selection pane="bottomLeft" activeCell="I45" sqref="I45"/>
    </sheetView>
  </sheetViews>
  <sheetFormatPr defaultColWidth="9.26171875" defaultRowHeight="14.4" x14ac:dyDescent="0.55000000000000004"/>
  <cols>
    <col min="1" max="1" width="18.68359375" style="1" customWidth="1"/>
    <col min="2" max="2" width="52" style="1" bestFit="1" customWidth="1"/>
    <col min="3" max="3" width="18.15625" style="38" customWidth="1"/>
    <col min="4" max="4" width="17.41796875" style="38" customWidth="1"/>
    <col min="5" max="5" width="13.26171875" style="38" customWidth="1"/>
    <col min="6" max="6" width="19.15625" style="1" customWidth="1"/>
    <col min="7" max="8" width="9.26171875" style="1"/>
    <col min="9" max="9" width="10.26171875" style="1" bestFit="1" customWidth="1"/>
    <col min="10" max="13" width="9.26171875" style="1"/>
    <col min="14" max="14" width="10.26171875" style="1" bestFit="1" customWidth="1"/>
    <col min="15" max="15" width="15.26171875" style="1" bestFit="1" customWidth="1"/>
    <col min="16" max="16384" width="9.26171875" style="1"/>
  </cols>
  <sheetData>
    <row r="1" spans="1:8" x14ac:dyDescent="0.55000000000000004">
      <c r="A1" s="40" t="s">
        <v>631</v>
      </c>
      <c r="B1" s="40"/>
    </row>
    <row r="2" spans="1:8" s="7" customFormat="1" ht="28.8" x14ac:dyDescent="0.55000000000000004">
      <c r="A2" s="479" t="s">
        <v>77</v>
      </c>
      <c r="B2" s="479" t="s">
        <v>14</v>
      </c>
      <c r="C2" s="480" t="s">
        <v>632</v>
      </c>
      <c r="D2" s="480" t="s">
        <v>633</v>
      </c>
      <c r="E2" s="480" t="s">
        <v>634</v>
      </c>
      <c r="F2" s="479" t="s">
        <v>635</v>
      </c>
      <c r="G2" s="423"/>
    </row>
    <row r="3" spans="1:8" s="7" customFormat="1" x14ac:dyDescent="0.55000000000000004">
      <c r="A3" s="11">
        <v>210001</v>
      </c>
      <c r="B3" s="11" t="s">
        <v>15</v>
      </c>
      <c r="C3" s="481">
        <v>5067299.9999999991</v>
      </c>
      <c r="D3" s="481">
        <v>362959</v>
      </c>
      <c r="E3" s="481">
        <v>362964</v>
      </c>
      <c r="F3" s="482">
        <f>C3+D3+E3</f>
        <v>5793222.9999999991</v>
      </c>
      <c r="G3" s="1"/>
    </row>
    <row r="4" spans="1:8" s="7" customFormat="1" x14ac:dyDescent="0.55000000000000004">
      <c r="A4" s="12" t="s">
        <v>76</v>
      </c>
      <c r="B4" s="11" t="s">
        <v>75</v>
      </c>
      <c r="C4" s="481">
        <v>161545930.68299937</v>
      </c>
      <c r="D4" s="481">
        <v>1602322</v>
      </c>
      <c r="E4" s="481">
        <v>1602324</v>
      </c>
      <c r="F4" s="482">
        <f t="shared" ref="F4:F53" si="0">C4+D4+E4</f>
        <v>164750576.68299937</v>
      </c>
      <c r="G4" s="1"/>
    </row>
    <row r="5" spans="1:8" s="7" customFormat="1" x14ac:dyDescent="0.55000000000000004">
      <c r="A5" s="12" t="s">
        <v>74</v>
      </c>
      <c r="B5" s="11" t="s">
        <v>73</v>
      </c>
      <c r="C5" s="481">
        <v>5899614.1900000004</v>
      </c>
      <c r="D5" s="481">
        <v>371258</v>
      </c>
      <c r="E5" s="481">
        <v>371256</v>
      </c>
      <c r="F5" s="482">
        <f t="shared" si="0"/>
        <v>6642128.1900000004</v>
      </c>
      <c r="G5" s="1"/>
      <c r="H5" s="3"/>
    </row>
    <row r="6" spans="1:8" s="7" customFormat="1" x14ac:dyDescent="0.55000000000000004">
      <c r="A6" s="11">
        <v>210004</v>
      </c>
      <c r="B6" s="11" t="s">
        <v>72</v>
      </c>
      <c r="C6" s="481">
        <v>2445270</v>
      </c>
      <c r="D6" s="483">
        <v>512631</v>
      </c>
      <c r="E6" s="483">
        <v>512628</v>
      </c>
      <c r="F6" s="482">
        <f t="shared" si="0"/>
        <v>3470529</v>
      </c>
      <c r="G6" s="1"/>
    </row>
    <row r="7" spans="1:8" s="7" customFormat="1" x14ac:dyDescent="0.55000000000000004">
      <c r="A7" s="11">
        <v>210005</v>
      </c>
      <c r="B7" s="11" t="s">
        <v>71</v>
      </c>
      <c r="C7" s="481">
        <v>0</v>
      </c>
      <c r="D7" s="483">
        <v>358754</v>
      </c>
      <c r="E7" s="483">
        <v>358752</v>
      </c>
      <c r="F7" s="482">
        <f t="shared" si="0"/>
        <v>717506</v>
      </c>
      <c r="G7" s="1"/>
    </row>
    <row r="8" spans="1:8" s="7" customFormat="1" x14ac:dyDescent="0.55000000000000004">
      <c r="A8" s="11">
        <v>210006</v>
      </c>
      <c r="B8" s="11" t="s">
        <v>70</v>
      </c>
      <c r="C8" s="481">
        <v>0</v>
      </c>
      <c r="D8" s="483">
        <v>100311</v>
      </c>
      <c r="E8" s="483">
        <v>100308</v>
      </c>
      <c r="F8" s="482">
        <f t="shared" si="0"/>
        <v>200619</v>
      </c>
      <c r="G8" s="1"/>
    </row>
    <row r="9" spans="1:8" s="7" customFormat="1" x14ac:dyDescent="0.55000000000000004">
      <c r="A9" s="11">
        <v>210008</v>
      </c>
      <c r="B9" s="11" t="s">
        <v>69</v>
      </c>
      <c r="C9" s="481">
        <v>5003207.6874727393</v>
      </c>
      <c r="D9" s="483">
        <v>548690</v>
      </c>
      <c r="E9" s="483">
        <v>548688</v>
      </c>
      <c r="F9" s="482">
        <f t="shared" si="0"/>
        <v>6100585.6874727393</v>
      </c>
      <c r="G9" s="1"/>
    </row>
    <row r="10" spans="1:8" s="7" customFormat="1" x14ac:dyDescent="0.55000000000000004">
      <c r="A10" s="11">
        <v>210009</v>
      </c>
      <c r="B10" s="11" t="s">
        <v>68</v>
      </c>
      <c r="C10" s="483">
        <v>126582417.74030872</v>
      </c>
      <c r="D10" s="483">
        <v>2468450</v>
      </c>
      <c r="E10" s="483">
        <v>2468448</v>
      </c>
      <c r="F10" s="482">
        <f t="shared" si="0"/>
        <v>131519315.74030872</v>
      </c>
      <c r="G10" s="1"/>
    </row>
    <row r="11" spans="1:8" s="7" customFormat="1" x14ac:dyDescent="0.55000000000000004">
      <c r="A11" s="11">
        <v>210010</v>
      </c>
      <c r="B11" s="11" t="s">
        <v>67</v>
      </c>
      <c r="C11" s="483">
        <v>0</v>
      </c>
      <c r="D11" s="483">
        <v>38595</v>
      </c>
      <c r="E11" s="483">
        <v>38592</v>
      </c>
      <c r="F11" s="482">
        <f t="shared" si="0"/>
        <v>77187</v>
      </c>
      <c r="G11" s="1"/>
    </row>
    <row r="12" spans="1:8" s="7" customFormat="1" x14ac:dyDescent="0.55000000000000004">
      <c r="A12" s="11">
        <v>210011</v>
      </c>
      <c r="B12" s="11" t="s">
        <v>66</v>
      </c>
      <c r="C12" s="483">
        <v>5944161.5154257035</v>
      </c>
      <c r="D12" s="483">
        <v>420145</v>
      </c>
      <c r="E12" s="483">
        <v>420144</v>
      </c>
      <c r="F12" s="482">
        <f t="shared" si="0"/>
        <v>6784450.5154257035</v>
      </c>
      <c r="G12" s="1"/>
    </row>
    <row r="13" spans="1:8" s="7" customFormat="1" x14ac:dyDescent="0.55000000000000004">
      <c r="A13" s="11">
        <v>210012</v>
      </c>
      <c r="B13" s="11" t="s">
        <v>18</v>
      </c>
      <c r="C13" s="483">
        <v>20400776.102135241</v>
      </c>
      <c r="D13" s="483">
        <v>824394</v>
      </c>
      <c r="E13" s="483">
        <v>824400</v>
      </c>
      <c r="F13" s="482">
        <f t="shared" si="0"/>
        <v>22049570.102135241</v>
      </c>
      <c r="G13" s="1"/>
    </row>
    <row r="14" spans="1:8" s="7" customFormat="1" x14ac:dyDescent="0.55000000000000004">
      <c r="A14" s="11">
        <v>210013</v>
      </c>
      <c r="B14" s="11" t="s">
        <v>65</v>
      </c>
      <c r="C14" s="483">
        <v>0</v>
      </c>
      <c r="D14" s="483">
        <v>39284</v>
      </c>
      <c r="E14" s="483">
        <v>39288</v>
      </c>
      <c r="F14" s="482">
        <f t="shared" si="0"/>
        <v>78572</v>
      </c>
      <c r="G14" s="1"/>
    </row>
    <row r="15" spans="1:8" s="7" customFormat="1" x14ac:dyDescent="0.55000000000000004">
      <c r="A15" s="11">
        <v>210015</v>
      </c>
      <c r="B15" s="11" t="s">
        <v>64</v>
      </c>
      <c r="C15" s="483">
        <v>10939283.621875122</v>
      </c>
      <c r="D15" s="483">
        <v>590598</v>
      </c>
      <c r="E15" s="483">
        <v>590604</v>
      </c>
      <c r="F15" s="482">
        <f t="shared" si="0"/>
        <v>12120485.621875122</v>
      </c>
      <c r="G15" s="1"/>
    </row>
    <row r="16" spans="1:8" s="7" customFormat="1" x14ac:dyDescent="0.55000000000000004">
      <c r="A16" s="11">
        <v>210016</v>
      </c>
      <c r="B16" s="11" t="s">
        <v>636</v>
      </c>
      <c r="C16" s="483">
        <v>0</v>
      </c>
      <c r="D16" s="483">
        <v>328724.8</v>
      </c>
      <c r="E16" s="483">
        <v>328728</v>
      </c>
      <c r="F16" s="482">
        <f t="shared" si="0"/>
        <v>657452.80000000005</v>
      </c>
      <c r="G16" s="1"/>
    </row>
    <row r="17" spans="1:7" s="7" customFormat="1" x14ac:dyDescent="0.55000000000000004">
      <c r="A17" s="11">
        <v>210017</v>
      </c>
      <c r="B17" s="11" t="s">
        <v>62</v>
      </c>
      <c r="C17" s="483">
        <v>0</v>
      </c>
      <c r="D17" s="483">
        <v>59968</v>
      </c>
      <c r="E17" s="483">
        <v>59964</v>
      </c>
      <c r="F17" s="482">
        <f t="shared" si="0"/>
        <v>119932</v>
      </c>
      <c r="G17" s="1"/>
    </row>
    <row r="18" spans="1:7" s="7" customFormat="1" x14ac:dyDescent="0.55000000000000004">
      <c r="A18" s="11">
        <v>210018</v>
      </c>
      <c r="B18" s="11" t="s">
        <v>61</v>
      </c>
      <c r="C18" s="483">
        <v>0</v>
      </c>
      <c r="D18" s="483">
        <v>183547</v>
      </c>
      <c r="E18" s="483">
        <v>183552</v>
      </c>
      <c r="F18" s="482">
        <f t="shared" si="0"/>
        <v>367099</v>
      </c>
      <c r="G18" s="1"/>
    </row>
    <row r="19" spans="1:7" s="7" customFormat="1" x14ac:dyDescent="0.55000000000000004">
      <c r="A19" s="11">
        <v>210019</v>
      </c>
      <c r="B19" s="11" t="s">
        <v>60</v>
      </c>
      <c r="C19" s="483">
        <v>0</v>
      </c>
      <c r="D19" s="483">
        <v>460021</v>
      </c>
      <c r="E19" s="483">
        <v>460020</v>
      </c>
      <c r="F19" s="482">
        <f t="shared" si="0"/>
        <v>920041</v>
      </c>
      <c r="G19" s="1"/>
    </row>
    <row r="20" spans="1:7" s="7" customFormat="1" x14ac:dyDescent="0.55000000000000004">
      <c r="A20" s="11">
        <v>210022</v>
      </c>
      <c r="B20" s="11" t="s">
        <v>59</v>
      </c>
      <c r="C20" s="483">
        <v>448868.60355</v>
      </c>
      <c r="D20" s="483">
        <v>323439</v>
      </c>
      <c r="E20" s="483">
        <v>323436</v>
      </c>
      <c r="F20" s="482">
        <f t="shared" si="0"/>
        <v>1095743.6035500001</v>
      </c>
      <c r="G20" s="1"/>
    </row>
    <row r="21" spans="1:7" s="7" customFormat="1" x14ac:dyDescent="0.55000000000000004">
      <c r="A21" s="11">
        <v>210023</v>
      </c>
      <c r="B21" s="11" t="s">
        <v>58</v>
      </c>
      <c r="C21" s="483">
        <v>5968635.4724685429</v>
      </c>
      <c r="D21" s="483">
        <v>640391</v>
      </c>
      <c r="E21" s="483">
        <v>640392</v>
      </c>
      <c r="F21" s="482">
        <f t="shared" si="0"/>
        <v>7249418.4724685429</v>
      </c>
      <c r="G21" s="1"/>
    </row>
    <row r="22" spans="1:7" s="7" customFormat="1" x14ac:dyDescent="0.55000000000000004">
      <c r="A22" s="11">
        <v>210024</v>
      </c>
      <c r="B22" s="11" t="s">
        <v>20</v>
      </c>
      <c r="C22" s="483">
        <v>12353291.781843524</v>
      </c>
      <c r="D22" s="483">
        <v>431563</v>
      </c>
      <c r="E22" s="483">
        <v>431568</v>
      </c>
      <c r="F22" s="482">
        <f t="shared" si="0"/>
        <v>13216422.781843524</v>
      </c>
      <c r="G22" s="1"/>
    </row>
    <row r="23" spans="1:7" s="7" customFormat="1" x14ac:dyDescent="0.55000000000000004">
      <c r="A23" s="11">
        <v>210027</v>
      </c>
      <c r="B23" s="11" t="s">
        <v>57</v>
      </c>
      <c r="C23" s="483">
        <v>0</v>
      </c>
      <c r="D23" s="483">
        <v>317291.5</v>
      </c>
      <c r="E23" s="483">
        <v>317292</v>
      </c>
      <c r="F23" s="482">
        <f t="shared" si="0"/>
        <v>634583.5</v>
      </c>
      <c r="G23" s="1"/>
    </row>
    <row r="24" spans="1:7" s="7" customFormat="1" x14ac:dyDescent="0.55000000000000004">
      <c r="A24" s="11">
        <v>210028</v>
      </c>
      <c r="B24" s="11" t="s">
        <v>56</v>
      </c>
      <c r="C24" s="483">
        <v>0</v>
      </c>
      <c r="D24" s="483">
        <v>199026</v>
      </c>
      <c r="E24" s="483">
        <v>199032</v>
      </c>
      <c r="F24" s="482">
        <f t="shared" si="0"/>
        <v>398058</v>
      </c>
      <c r="G24" s="1"/>
    </row>
    <row r="25" spans="1:7" s="7" customFormat="1" x14ac:dyDescent="0.55000000000000004">
      <c r="A25" s="11">
        <v>210029</v>
      </c>
      <c r="B25" s="11" t="s">
        <v>55</v>
      </c>
      <c r="C25" s="483">
        <v>27599516.851944394</v>
      </c>
      <c r="D25" s="483">
        <v>666316</v>
      </c>
      <c r="E25" s="483">
        <v>666312</v>
      </c>
      <c r="F25" s="482">
        <f t="shared" si="0"/>
        <v>28932144.851944394</v>
      </c>
      <c r="G25" s="1"/>
    </row>
    <row r="26" spans="1:7" s="7" customFormat="1" x14ac:dyDescent="0.55000000000000004">
      <c r="A26" s="11">
        <v>210030</v>
      </c>
      <c r="B26" s="11" t="s">
        <v>54</v>
      </c>
      <c r="C26" s="483">
        <v>0</v>
      </c>
      <c r="D26" s="483">
        <v>44652</v>
      </c>
      <c r="E26" s="483">
        <v>44652</v>
      </c>
      <c r="F26" s="482">
        <f t="shared" si="0"/>
        <v>89304</v>
      </c>
      <c r="G26" s="1"/>
    </row>
    <row r="27" spans="1:7" s="7" customFormat="1" x14ac:dyDescent="0.55000000000000004">
      <c r="A27" s="11">
        <v>210032</v>
      </c>
      <c r="B27" s="11" t="s">
        <v>53</v>
      </c>
      <c r="C27" s="483">
        <v>0</v>
      </c>
      <c r="D27" s="483">
        <v>163369</v>
      </c>
      <c r="E27" s="483">
        <v>163368</v>
      </c>
      <c r="F27" s="482">
        <f t="shared" si="0"/>
        <v>326737</v>
      </c>
      <c r="G27" s="1"/>
    </row>
    <row r="28" spans="1:7" s="7" customFormat="1" x14ac:dyDescent="0.55000000000000004">
      <c r="A28" s="11">
        <v>210033</v>
      </c>
      <c r="B28" s="11" t="s">
        <v>52</v>
      </c>
      <c r="C28" s="483">
        <v>0</v>
      </c>
      <c r="D28" s="483">
        <v>231744</v>
      </c>
      <c r="E28" s="483">
        <v>231744</v>
      </c>
      <c r="F28" s="482">
        <f t="shared" si="0"/>
        <v>463488</v>
      </c>
      <c r="G28" s="1"/>
    </row>
    <row r="29" spans="1:7" s="7" customFormat="1" x14ac:dyDescent="0.55000000000000004">
      <c r="A29" s="11">
        <v>210034</v>
      </c>
      <c r="B29" s="11" t="s">
        <v>51</v>
      </c>
      <c r="C29" s="483">
        <v>2578337.9692581757</v>
      </c>
      <c r="D29" s="483">
        <v>183866.23</v>
      </c>
      <c r="E29" s="483">
        <v>183864</v>
      </c>
      <c r="F29" s="482">
        <f t="shared" si="0"/>
        <v>2946068.1992581757</v>
      </c>
      <c r="G29" s="1"/>
    </row>
    <row r="30" spans="1:7" s="7" customFormat="1" x14ac:dyDescent="0.55000000000000004">
      <c r="A30" s="11">
        <v>210035</v>
      </c>
      <c r="B30" s="11" t="s">
        <v>50</v>
      </c>
      <c r="C30" s="483">
        <v>0</v>
      </c>
      <c r="D30" s="483">
        <v>155189.23000000001</v>
      </c>
      <c r="E30" s="483">
        <v>155184</v>
      </c>
      <c r="F30" s="482">
        <f t="shared" si="0"/>
        <v>310373.23</v>
      </c>
      <c r="G30" s="1"/>
    </row>
    <row r="31" spans="1:7" s="7" customFormat="1" x14ac:dyDescent="0.55000000000000004">
      <c r="A31" s="11">
        <v>210037</v>
      </c>
      <c r="B31" s="11" t="s">
        <v>49</v>
      </c>
      <c r="C31" s="483">
        <v>0</v>
      </c>
      <c r="D31" s="483">
        <v>237513.527</v>
      </c>
      <c r="E31" s="483">
        <v>237516</v>
      </c>
      <c r="F31" s="482">
        <f t="shared" si="0"/>
        <v>475029.527</v>
      </c>
      <c r="G31" s="1"/>
    </row>
    <row r="32" spans="1:7" s="7" customFormat="1" x14ac:dyDescent="0.55000000000000004">
      <c r="A32" s="11">
        <v>210038</v>
      </c>
      <c r="B32" s="11" t="s">
        <v>48</v>
      </c>
      <c r="C32" s="483">
        <v>3792655.7229999998</v>
      </c>
      <c r="D32" s="483">
        <v>216538</v>
      </c>
      <c r="E32" s="483">
        <v>216540</v>
      </c>
      <c r="F32" s="482">
        <f t="shared" si="0"/>
        <v>4225733.7229999993</v>
      </c>
      <c r="G32" s="1"/>
    </row>
    <row r="33" spans="1:7" s="7" customFormat="1" x14ac:dyDescent="0.55000000000000004">
      <c r="A33" s="11">
        <v>210039</v>
      </c>
      <c r="B33" s="11" t="s">
        <v>47</v>
      </c>
      <c r="C33" s="483">
        <v>0</v>
      </c>
      <c r="D33" s="483">
        <v>157018</v>
      </c>
      <c r="E33" s="483">
        <v>157020</v>
      </c>
      <c r="F33" s="482">
        <f t="shared" si="0"/>
        <v>314038</v>
      </c>
      <c r="G33" s="1"/>
    </row>
    <row r="34" spans="1:7" s="7" customFormat="1" x14ac:dyDescent="0.55000000000000004">
      <c r="A34" s="11">
        <v>210040</v>
      </c>
      <c r="B34" s="11" t="s">
        <v>46</v>
      </c>
      <c r="C34" s="483">
        <v>0</v>
      </c>
      <c r="D34" s="483">
        <v>268079</v>
      </c>
      <c r="E34" s="483">
        <v>268080</v>
      </c>
      <c r="F34" s="482">
        <f t="shared" si="0"/>
        <v>536159</v>
      </c>
      <c r="G34" s="1"/>
    </row>
    <row r="35" spans="1:7" s="7" customFormat="1" x14ac:dyDescent="0.55000000000000004">
      <c r="A35" s="11">
        <v>210043</v>
      </c>
      <c r="B35" s="11" t="s">
        <v>45</v>
      </c>
      <c r="C35" s="481">
        <v>751420.32489619183</v>
      </c>
      <c r="D35" s="481">
        <v>438784</v>
      </c>
      <c r="E35" s="481">
        <v>438780</v>
      </c>
      <c r="F35" s="482">
        <f t="shared" si="0"/>
        <v>1628984.3248961917</v>
      </c>
      <c r="G35" s="1"/>
    </row>
    <row r="36" spans="1:7" s="7" customFormat="1" x14ac:dyDescent="0.55000000000000004">
      <c r="A36" s="11">
        <v>210044</v>
      </c>
      <c r="B36" s="11" t="s">
        <v>24</v>
      </c>
      <c r="C36" s="481">
        <v>7585182.4091490498</v>
      </c>
      <c r="D36" s="481">
        <v>472544</v>
      </c>
      <c r="E36" s="481">
        <v>472548</v>
      </c>
      <c r="F36" s="482">
        <f t="shared" si="0"/>
        <v>8530274.4091490507</v>
      </c>
      <c r="G36" s="1"/>
    </row>
    <row r="37" spans="1:7" s="7" customFormat="1" x14ac:dyDescent="0.55000000000000004">
      <c r="A37" s="11">
        <v>210045</v>
      </c>
      <c r="B37" s="11" t="s">
        <v>44</v>
      </c>
      <c r="C37" s="481">
        <v>0</v>
      </c>
      <c r="D37" s="481">
        <v>11740.469000000001</v>
      </c>
      <c r="E37" s="481">
        <v>11736</v>
      </c>
      <c r="F37" s="482">
        <f t="shared" si="0"/>
        <v>23476.469000000001</v>
      </c>
      <c r="G37" s="1"/>
    </row>
    <row r="38" spans="1:7" s="7" customFormat="1" x14ac:dyDescent="0.55000000000000004">
      <c r="A38" s="11">
        <v>210048</v>
      </c>
      <c r="B38" s="11" t="s">
        <v>25</v>
      </c>
      <c r="C38" s="481">
        <v>0</v>
      </c>
      <c r="D38" s="481">
        <v>300729</v>
      </c>
      <c r="E38" s="481">
        <v>300732</v>
      </c>
      <c r="F38" s="482">
        <f t="shared" si="0"/>
        <v>601461</v>
      </c>
      <c r="G38" s="1"/>
    </row>
    <row r="39" spans="1:7" s="7" customFormat="1" x14ac:dyDescent="0.55000000000000004">
      <c r="A39" s="11">
        <v>210049</v>
      </c>
      <c r="B39" s="11" t="s">
        <v>43</v>
      </c>
      <c r="C39" s="481">
        <v>0</v>
      </c>
      <c r="D39" s="481">
        <v>312241</v>
      </c>
      <c r="E39" s="481">
        <v>312240</v>
      </c>
      <c r="F39" s="482">
        <f t="shared" si="0"/>
        <v>624481</v>
      </c>
      <c r="G39" s="1"/>
    </row>
    <row r="40" spans="1:7" s="7" customFormat="1" x14ac:dyDescent="0.55000000000000004">
      <c r="A40" s="11">
        <v>210051</v>
      </c>
      <c r="B40" s="11" t="s">
        <v>42</v>
      </c>
      <c r="C40" s="481">
        <v>0</v>
      </c>
      <c r="D40" s="481">
        <v>256642</v>
      </c>
      <c r="E40" s="481">
        <v>256644</v>
      </c>
      <c r="F40" s="482">
        <f t="shared" si="0"/>
        <v>513286</v>
      </c>
      <c r="G40" s="1"/>
    </row>
    <row r="41" spans="1:7" s="7" customFormat="1" x14ac:dyDescent="0.55000000000000004">
      <c r="A41" s="11">
        <v>210056</v>
      </c>
      <c r="B41" s="10" t="s">
        <v>26</v>
      </c>
      <c r="C41" s="481">
        <v>2972699.4278841643</v>
      </c>
      <c r="D41" s="481">
        <v>269020</v>
      </c>
      <c r="E41" s="481">
        <v>269016</v>
      </c>
      <c r="F41" s="482">
        <f t="shared" si="0"/>
        <v>3510735.4278841643</v>
      </c>
      <c r="G41" s="1"/>
    </row>
    <row r="42" spans="1:7" s="7" customFormat="1" x14ac:dyDescent="0.55000000000000004">
      <c r="A42" s="11">
        <v>210057</v>
      </c>
      <c r="B42" s="10" t="s">
        <v>41</v>
      </c>
      <c r="C42" s="481">
        <v>0</v>
      </c>
      <c r="D42" s="481">
        <v>474519</v>
      </c>
      <c r="E42" s="481">
        <v>474516</v>
      </c>
      <c r="F42" s="482">
        <f t="shared" si="0"/>
        <v>949035</v>
      </c>
      <c r="G42" s="1"/>
    </row>
    <row r="43" spans="1:7" s="7" customFormat="1" x14ac:dyDescent="0.55000000000000004">
      <c r="A43" s="11">
        <v>210058</v>
      </c>
      <c r="B43" s="10" t="s">
        <v>40</v>
      </c>
      <c r="C43" s="481">
        <v>1773068.069652881</v>
      </c>
      <c r="D43" s="481">
        <v>114262.341</v>
      </c>
      <c r="E43" s="481">
        <v>114264</v>
      </c>
      <c r="F43" s="482">
        <f t="shared" si="0"/>
        <v>2001594.410652881</v>
      </c>
      <c r="G43" s="1"/>
    </row>
    <row r="44" spans="1:7" s="7" customFormat="1" x14ac:dyDescent="0.55000000000000004">
      <c r="A44" s="11">
        <v>210060</v>
      </c>
      <c r="B44" s="10" t="s">
        <v>39</v>
      </c>
      <c r="C44" s="481">
        <v>0</v>
      </c>
      <c r="D44" s="481">
        <v>53627</v>
      </c>
      <c r="E44" s="481">
        <v>53628</v>
      </c>
      <c r="F44" s="482">
        <f t="shared" si="0"/>
        <v>107255</v>
      </c>
      <c r="G44" s="1"/>
    </row>
    <row r="45" spans="1:7" s="7" customFormat="1" x14ac:dyDescent="0.55000000000000004">
      <c r="A45" s="11">
        <v>210061</v>
      </c>
      <c r="B45" s="10" t="s">
        <v>27</v>
      </c>
      <c r="C45" s="481">
        <v>0</v>
      </c>
      <c r="D45" s="481">
        <v>107158</v>
      </c>
      <c r="E45" s="481">
        <v>107160</v>
      </c>
      <c r="F45" s="482">
        <f t="shared" si="0"/>
        <v>214318</v>
      </c>
      <c r="G45" s="1"/>
    </row>
    <row r="46" spans="1:7" s="7" customFormat="1" x14ac:dyDescent="0.55000000000000004">
      <c r="A46" s="11">
        <v>210062</v>
      </c>
      <c r="B46" s="10" t="s">
        <v>38</v>
      </c>
      <c r="C46" s="481">
        <v>0</v>
      </c>
      <c r="D46" s="481">
        <v>281382</v>
      </c>
      <c r="E46" s="481">
        <v>281388</v>
      </c>
      <c r="F46" s="482">
        <f t="shared" si="0"/>
        <v>562770</v>
      </c>
      <c r="G46" s="1"/>
    </row>
    <row r="47" spans="1:7" s="7" customFormat="1" x14ac:dyDescent="0.55000000000000004">
      <c r="A47" s="11">
        <v>210063</v>
      </c>
      <c r="B47" s="10" t="s">
        <v>37</v>
      </c>
      <c r="C47" s="481">
        <v>0</v>
      </c>
      <c r="D47" s="481">
        <v>372898</v>
      </c>
      <c r="E47" s="481">
        <v>372900</v>
      </c>
      <c r="F47" s="482">
        <f t="shared" si="0"/>
        <v>745798</v>
      </c>
      <c r="G47" s="1"/>
    </row>
    <row r="48" spans="1:7" s="7" customFormat="1" x14ac:dyDescent="0.55000000000000004">
      <c r="A48" s="11">
        <v>210064</v>
      </c>
      <c r="B48" s="10" t="s">
        <v>36</v>
      </c>
      <c r="C48" s="481">
        <v>0</v>
      </c>
      <c r="D48" s="481">
        <v>63226</v>
      </c>
      <c r="E48" s="481">
        <v>63228</v>
      </c>
      <c r="F48" s="482">
        <f t="shared" si="0"/>
        <v>126454</v>
      </c>
      <c r="G48" s="1"/>
    </row>
    <row r="49" spans="1:7" s="7" customFormat="1" x14ac:dyDescent="0.55000000000000004">
      <c r="A49" s="11">
        <v>210065</v>
      </c>
      <c r="B49" s="10" t="s">
        <v>35</v>
      </c>
      <c r="C49" s="481">
        <v>0</v>
      </c>
      <c r="D49" s="481">
        <v>119447</v>
      </c>
      <c r="E49" s="481">
        <v>119448</v>
      </c>
      <c r="F49" s="482">
        <f t="shared" si="0"/>
        <v>238895</v>
      </c>
      <c r="G49" s="1"/>
    </row>
    <row r="50" spans="1:7" s="7" customFormat="1" x14ac:dyDescent="0.55000000000000004">
      <c r="A50" s="11">
        <v>213300</v>
      </c>
      <c r="B50" s="10" t="s">
        <v>34</v>
      </c>
      <c r="C50" s="481">
        <v>0</v>
      </c>
      <c r="D50" s="481">
        <v>63083</v>
      </c>
      <c r="E50" s="481">
        <v>0</v>
      </c>
      <c r="F50" s="482">
        <f t="shared" si="0"/>
        <v>63083</v>
      </c>
      <c r="G50" s="1"/>
    </row>
    <row r="51" spans="1:7" s="7" customFormat="1" x14ac:dyDescent="0.55000000000000004">
      <c r="A51" s="11">
        <v>214000</v>
      </c>
      <c r="B51" s="10" t="s">
        <v>33</v>
      </c>
      <c r="C51" s="481">
        <v>2789578.1199999996</v>
      </c>
      <c r="D51" s="481">
        <v>153498</v>
      </c>
      <c r="E51" s="481">
        <v>0</v>
      </c>
      <c r="F51" s="482">
        <f t="shared" si="0"/>
        <v>2943076.1199999996</v>
      </c>
      <c r="G51" s="1"/>
    </row>
    <row r="52" spans="1:7" s="7" customFormat="1" x14ac:dyDescent="0.55000000000000004">
      <c r="A52" s="11">
        <v>214020</v>
      </c>
      <c r="B52" s="10" t="s">
        <v>32</v>
      </c>
      <c r="C52" s="481">
        <v>0</v>
      </c>
      <c r="D52" s="481">
        <v>0</v>
      </c>
      <c r="E52" s="481">
        <v>0</v>
      </c>
      <c r="F52" s="482">
        <f t="shared" si="0"/>
        <v>0</v>
      </c>
      <c r="G52" s="1"/>
    </row>
    <row r="53" spans="1:7" s="7" customFormat="1" x14ac:dyDescent="0.55000000000000004">
      <c r="A53" s="11">
        <v>213029</v>
      </c>
      <c r="B53" s="10" t="s">
        <v>31</v>
      </c>
      <c r="C53" s="481">
        <v>0</v>
      </c>
      <c r="D53" s="481">
        <v>41537.843999999997</v>
      </c>
      <c r="E53" s="481">
        <v>0</v>
      </c>
      <c r="F53" s="482">
        <f t="shared" si="0"/>
        <v>41537.843999999997</v>
      </c>
      <c r="G53" s="1"/>
    </row>
    <row r="54" spans="1:7" s="7" customFormat="1" x14ac:dyDescent="0.55000000000000004">
      <c r="A54" s="424"/>
      <c r="B54" s="425" t="s">
        <v>13</v>
      </c>
      <c r="C54" s="484">
        <f>SUM(C3:C53)</f>
        <v>412441216.29386383</v>
      </c>
      <c r="D54" s="484">
        <f>SUM(D3:D53)</f>
        <v>17412985.941000003</v>
      </c>
      <c r="E54" s="484">
        <f>SUM(E3:E53)</f>
        <v>17154888</v>
      </c>
      <c r="F54" s="485">
        <f>SUM(F3:F53)</f>
        <v>447009090.23486382</v>
      </c>
      <c r="G54" s="1"/>
    </row>
    <row r="55" spans="1:7" x14ac:dyDescent="0.55000000000000004">
      <c r="F55" s="3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DA0E-9CDA-4B73-ABDF-C3D360FE654F}">
  <dimension ref="A1:J155"/>
  <sheetViews>
    <sheetView showGridLines="0" topLeftCell="A130"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23.683593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7">
      <c r="B5" s="42" t="s">
        <v>238</v>
      </c>
      <c r="C5" s="201" t="s">
        <v>331</v>
      </c>
      <c r="D5" s="164"/>
      <c r="E5" s="164"/>
      <c r="F5" s="155"/>
    </row>
    <row r="6" spans="1:8" ht="18" customHeight="1" x14ac:dyDescent="0.55000000000000004">
      <c r="B6" s="42" t="s">
        <v>239</v>
      </c>
      <c r="C6" s="202">
        <v>21003</v>
      </c>
      <c r="D6" s="157"/>
      <c r="E6" s="157"/>
      <c r="F6" s="158"/>
    </row>
    <row r="7" spans="1:8" ht="18" customHeight="1" x14ac:dyDescent="0.55000000000000004">
      <c r="B7" s="42" t="s">
        <v>241</v>
      </c>
      <c r="C7" s="203">
        <v>2500</v>
      </c>
      <c r="D7" s="156"/>
      <c r="E7" s="156"/>
      <c r="F7" s="159"/>
    </row>
    <row r="8" spans="1:8" ht="18" customHeight="1" x14ac:dyDescent="0.55000000000000004">
      <c r="C8" s="160"/>
      <c r="D8" s="160"/>
      <c r="E8" s="160"/>
      <c r="F8" s="126"/>
    </row>
    <row r="9" spans="1:8" ht="18" customHeight="1" x14ac:dyDescent="0.55000000000000004">
      <c r="B9" s="42" t="s">
        <v>243</v>
      </c>
      <c r="C9" s="164" t="s">
        <v>332</v>
      </c>
      <c r="D9" s="164"/>
      <c r="E9" s="164"/>
      <c r="F9" s="155"/>
    </row>
    <row r="10" spans="1:8" ht="18" customHeight="1" x14ac:dyDescent="0.55000000000000004">
      <c r="B10" s="42" t="s">
        <v>245</v>
      </c>
      <c r="C10" s="162" t="s">
        <v>333</v>
      </c>
      <c r="D10" s="162"/>
      <c r="E10" s="162"/>
      <c r="F10" s="163"/>
    </row>
    <row r="11" spans="1:8" ht="18" customHeight="1" x14ac:dyDescent="0.55000000000000004">
      <c r="B11" s="42" t="s">
        <v>247</v>
      </c>
      <c r="C11" s="204" t="s">
        <v>334</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5530953.8940992244</v>
      </c>
      <c r="E18" s="111"/>
      <c r="F18" s="111"/>
      <c r="G18" s="111">
        <v>4471459.2429248122</v>
      </c>
      <c r="H18" s="169">
        <f>(D18+E18)-G18</f>
        <v>1059494.6511744121</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335</v>
      </c>
      <c r="D21" s="113">
        <v>177906.35</v>
      </c>
      <c r="E21" s="120">
        <f>D21*G114</f>
        <v>24373.169950000003</v>
      </c>
      <c r="F21" s="120"/>
      <c r="G21" s="113"/>
      <c r="H21" s="114">
        <f>(D21+E21)-F21-G21</f>
        <v>202279.51995000002</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v>6409</v>
      </c>
      <c r="E24" s="120">
        <f>D24*G114</f>
        <v>878.03300000000002</v>
      </c>
      <c r="F24" s="120"/>
      <c r="G24" s="113"/>
      <c r="H24" s="114">
        <f t="shared" si="0"/>
        <v>7287.0330000000004</v>
      </c>
    </row>
    <row r="25" spans="1:8" ht="18" customHeight="1" x14ac:dyDescent="0.55000000000000004">
      <c r="A25" s="42" t="s">
        <v>122</v>
      </c>
      <c r="B25" s="126"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v>180921</v>
      </c>
      <c r="E28" s="120">
        <f>D28*G114</f>
        <v>24786.177000000003</v>
      </c>
      <c r="F28" s="120"/>
      <c r="G28" s="113"/>
      <c r="H28" s="114">
        <f t="shared" si="0"/>
        <v>205707.177</v>
      </c>
    </row>
    <row r="29" spans="1:8" ht="17.25" customHeight="1" x14ac:dyDescent="0.55000000000000004">
      <c r="A29" s="42" t="s">
        <v>129</v>
      </c>
      <c r="B29" s="44" t="s">
        <v>130</v>
      </c>
      <c r="D29" s="113">
        <v>371100.67</v>
      </c>
      <c r="E29" s="120">
        <f>D29*E114</f>
        <v>297993.83800999995</v>
      </c>
      <c r="F29" s="120"/>
      <c r="G29" s="113"/>
      <c r="H29" s="114">
        <f t="shared" si="0"/>
        <v>669094.50800999999</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736337.02</v>
      </c>
      <c r="E36" s="114">
        <f>SUM(E21:E34)</f>
        <v>348031.21795999992</v>
      </c>
      <c r="F36" s="114">
        <f>SUM(F21:F34)</f>
        <v>0</v>
      </c>
      <c r="G36" s="114">
        <f>SUM(G21:G34)</f>
        <v>0</v>
      </c>
      <c r="H36" s="114">
        <f>SUM(H21:H34)</f>
        <v>1084368.2379600001</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4541103.6100000003</v>
      </c>
      <c r="E40" s="120"/>
      <c r="F40" s="120"/>
      <c r="G40" s="113">
        <v>2111587.11</v>
      </c>
      <c r="H40" s="114">
        <f>(D40+E40)-F40-G40</f>
        <v>2429516.5000000005</v>
      </c>
    </row>
    <row r="41" spans="1:8" ht="18" customHeight="1" x14ac:dyDescent="0.55000000000000004">
      <c r="A41" s="42" t="s">
        <v>193</v>
      </c>
      <c r="B41" s="126" t="s">
        <v>141</v>
      </c>
      <c r="D41" s="113">
        <v>492000</v>
      </c>
      <c r="E41" s="120"/>
      <c r="F41" s="120"/>
      <c r="G41" s="113"/>
      <c r="H41" s="114">
        <f t="shared" ref="H41:H47" si="1">(D41+E41)-F41-G41</f>
        <v>492000</v>
      </c>
    </row>
    <row r="42" spans="1:8" ht="18" customHeight="1" x14ac:dyDescent="0.55000000000000004">
      <c r="A42" s="42" t="s">
        <v>194</v>
      </c>
      <c r="B42" s="126" t="s">
        <v>142</v>
      </c>
      <c r="D42" s="113">
        <v>804360</v>
      </c>
      <c r="E42" s="120"/>
      <c r="F42" s="120"/>
      <c r="G42" s="113"/>
      <c r="H42" s="114">
        <f t="shared" si="1"/>
        <v>804360</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5837463.6100000003</v>
      </c>
      <c r="E49" s="114">
        <f>SUM(E40:E47)</f>
        <v>0</v>
      </c>
      <c r="F49" s="114">
        <f>SUM(F40:F47)</f>
        <v>0</v>
      </c>
      <c r="G49" s="114">
        <f>SUM(G40:G47)</f>
        <v>2111587.11</v>
      </c>
      <c r="H49" s="114">
        <f>SUM(H40:H47)</f>
        <v>3725876.5000000005</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07">
        <f>+'[47]Physician Subsidies'!D15*1000</f>
        <v>54549650.48667898</v>
      </c>
      <c r="E53" s="208"/>
      <c r="F53" s="125"/>
      <c r="G53" s="207">
        <f>+'[47]Physician Subsidies'!G15*1000</f>
        <v>14820600</v>
      </c>
      <c r="H53" s="209">
        <f>(D53+E53)-F53-G53</f>
        <v>39729050.48667898</v>
      </c>
    </row>
    <row r="54" spans="1:8" ht="18" customHeight="1" x14ac:dyDescent="0.55000000000000004">
      <c r="A54" s="42" t="s">
        <v>260</v>
      </c>
      <c r="B54" s="130"/>
      <c r="D54" s="113"/>
      <c r="E54" s="210"/>
      <c r="F54" s="120"/>
      <c r="G54" s="113"/>
      <c r="H54" s="114">
        <f t="shared" ref="H54:H62" si="2">(D54+E54)-F54-G54</f>
        <v>0</v>
      </c>
    </row>
    <row r="55" spans="1:8" ht="18" customHeight="1" x14ac:dyDescent="0.55000000000000004">
      <c r="A55" s="42" t="s">
        <v>262</v>
      </c>
      <c r="B55" s="133"/>
      <c r="D55" s="113"/>
      <c r="E55" s="210"/>
      <c r="F55" s="120"/>
      <c r="G55" s="113"/>
      <c r="H55" s="114">
        <f t="shared" si="2"/>
        <v>0</v>
      </c>
    </row>
    <row r="56" spans="1:8" ht="18" customHeight="1" x14ac:dyDescent="0.55000000000000004">
      <c r="A56" s="42" t="s">
        <v>264</v>
      </c>
      <c r="B56" s="130"/>
      <c r="D56" s="113"/>
      <c r="E56" s="210"/>
      <c r="F56" s="120"/>
      <c r="G56" s="113"/>
      <c r="H56" s="114">
        <f t="shared" si="2"/>
        <v>0</v>
      </c>
    </row>
    <row r="57" spans="1:8" ht="18" customHeight="1" x14ac:dyDescent="0.55000000000000004">
      <c r="A57" s="42" t="s">
        <v>266</v>
      </c>
      <c r="B57" s="130"/>
      <c r="D57" s="113"/>
      <c r="E57" s="210"/>
      <c r="F57" s="120"/>
      <c r="G57" s="113"/>
      <c r="H57" s="114">
        <f t="shared" si="2"/>
        <v>0</v>
      </c>
    </row>
    <row r="58" spans="1:8" ht="18" customHeight="1" x14ac:dyDescent="0.55000000000000004">
      <c r="A58" s="42" t="s">
        <v>268</v>
      </c>
      <c r="B58" s="130"/>
      <c r="D58" s="113"/>
      <c r="E58" s="210"/>
      <c r="F58" s="120"/>
      <c r="G58" s="113"/>
      <c r="H58" s="114">
        <f>(D58+E58)-F58-G58</f>
        <v>0</v>
      </c>
    </row>
    <row r="59" spans="1:8" ht="18" customHeight="1" x14ac:dyDescent="0.55000000000000004">
      <c r="A59" s="42" t="s">
        <v>270</v>
      </c>
      <c r="B59" s="185"/>
      <c r="D59" s="131"/>
      <c r="E59" s="211"/>
      <c r="F59" s="132"/>
      <c r="G59" s="131"/>
      <c r="H59" s="114">
        <f t="shared" si="2"/>
        <v>0</v>
      </c>
    </row>
    <row r="60" spans="1:8" ht="18" customHeight="1" x14ac:dyDescent="0.55000000000000004">
      <c r="A60" s="42" t="s">
        <v>272</v>
      </c>
      <c r="B60" s="127"/>
      <c r="C60" s="126"/>
      <c r="D60" s="125"/>
      <c r="E60" s="208"/>
      <c r="F60" s="125"/>
      <c r="G60" s="125"/>
      <c r="H60" s="114">
        <f t="shared" si="2"/>
        <v>0</v>
      </c>
    </row>
    <row r="61" spans="1:8" ht="18" customHeight="1" x14ac:dyDescent="0.55000000000000004">
      <c r="A61" s="42" t="s">
        <v>274</v>
      </c>
      <c r="B61" s="127"/>
      <c r="C61" s="126"/>
      <c r="D61" s="125"/>
      <c r="E61" s="208"/>
      <c r="F61" s="125"/>
      <c r="G61" s="125"/>
      <c r="H61" s="114">
        <f t="shared" si="2"/>
        <v>0</v>
      </c>
    </row>
    <row r="62" spans="1:8" ht="18" customHeight="1" x14ac:dyDescent="0.55000000000000004">
      <c r="A62" s="42" t="s">
        <v>275</v>
      </c>
      <c r="B62" s="127"/>
      <c r="C62" s="126"/>
      <c r="D62" s="125"/>
      <c r="E62" s="208"/>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54549650.48667898</v>
      </c>
      <c r="E64" s="212">
        <f>SUM(E53:E62)</f>
        <v>0</v>
      </c>
      <c r="F64" s="114">
        <f>SUM(F53:F62)</f>
        <v>0</v>
      </c>
      <c r="G64" s="114">
        <f>SUM(G53:G62)</f>
        <v>14820600</v>
      </c>
      <c r="H64" s="114">
        <f>SUM(H53:H62)</f>
        <v>39729050.48667898</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126" t="s">
        <v>156</v>
      </c>
      <c r="D78" s="113">
        <f>2652849.12+107949.96+145000+50000+288630+948796</f>
        <v>4193225.08</v>
      </c>
      <c r="E78" s="136"/>
      <c r="F78" s="122"/>
      <c r="G78" s="113">
        <f>2652849.12+108856</f>
        <v>2761705.12</v>
      </c>
      <c r="H78" s="114">
        <f>(D78-F78-G78)</f>
        <v>1431519.96</v>
      </c>
    </row>
    <row r="79" spans="1:10" ht="18" customHeight="1" x14ac:dyDescent="0.55000000000000004">
      <c r="A79" s="42" t="s">
        <v>206</v>
      </c>
      <c r="B79" s="44" t="s">
        <v>157</v>
      </c>
      <c r="D79" s="113">
        <v>600</v>
      </c>
      <c r="E79" s="136"/>
      <c r="F79" s="122"/>
      <c r="G79" s="113"/>
      <c r="H79" s="114">
        <f>(D79-F79-G79)</f>
        <v>600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4193825.08</v>
      </c>
      <c r="E82" s="138"/>
      <c r="F82" s="114">
        <f>SUM(F77:F80)</f>
        <v>0</v>
      </c>
      <c r="G82" s="114">
        <f>SUM(G77:G80)</f>
        <v>2761705.12</v>
      </c>
      <c r="H82" s="114">
        <f>SUM(H77:H80)</f>
        <v>1432119.96</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c r="E88" s="120"/>
      <c r="F88" s="120"/>
      <c r="G88" s="113"/>
      <c r="H88" s="114">
        <f t="shared" si="3"/>
        <v>0</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v>17060</v>
      </c>
      <c r="E91" s="120">
        <f>D91*G114</f>
        <v>2337.2200000000003</v>
      </c>
      <c r="F91" s="120"/>
      <c r="G91" s="113"/>
      <c r="H91" s="114">
        <f t="shared" si="3"/>
        <v>19397.22</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17060</v>
      </c>
      <c r="E98" s="114">
        <f>SUM(E86:E96)</f>
        <v>2337.2200000000003</v>
      </c>
      <c r="F98" s="114">
        <f>SUM(F86:F96)</f>
        <v>0</v>
      </c>
      <c r="G98" s="114">
        <f>SUM(G86:G96)</f>
        <v>0</v>
      </c>
      <c r="H98" s="114">
        <f>SUM(H86:H96)</f>
        <v>19397.22</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460512</v>
      </c>
      <c r="E102" s="120">
        <f>D102*E114</f>
        <v>369791.136</v>
      </c>
      <c r="F102" s="120"/>
      <c r="G102" s="113"/>
      <c r="H102" s="114">
        <f>(D102+E102)-F102-G102</f>
        <v>830303.13599999994</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460512</v>
      </c>
      <c r="E108" s="114">
        <f>SUM(E102:E106)</f>
        <v>369791.136</v>
      </c>
      <c r="F108" s="114">
        <f>SUM(F102:F106)</f>
        <v>0</v>
      </c>
      <c r="G108" s="114">
        <f>SUM(G102:G106)</f>
        <v>0</v>
      </c>
      <c r="H108" s="114">
        <f>SUM(H102:H106)</f>
        <v>830303.13599999994</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10414000</v>
      </c>
      <c r="G111" s="113"/>
      <c r="H111" s="114">
        <f>F111-G111</f>
        <v>10414000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213">
        <f>94%-13.7%</f>
        <v>0.80299999999999994</v>
      </c>
      <c r="F114" s="143" t="s">
        <v>299</v>
      </c>
      <c r="G114" s="144">
        <v>0.13700000000000001</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14">
        <v>305800000</v>
      </c>
      <c r="F117" s="145"/>
    </row>
    <row r="118" spans="1:7" ht="18" customHeight="1" x14ac:dyDescent="0.55000000000000004">
      <c r="A118" s="42" t="s">
        <v>304</v>
      </c>
      <c r="B118" s="44" t="s">
        <v>305</v>
      </c>
      <c r="E118" s="214">
        <f>10000000+1646000+8926000</f>
        <v>20572000</v>
      </c>
      <c r="F118" s="145"/>
    </row>
    <row r="119" spans="1:7" ht="18" customHeight="1" x14ac:dyDescent="0.55000000000000004">
      <c r="A119" s="42" t="s">
        <v>306</v>
      </c>
      <c r="B119" s="105" t="s">
        <v>307</v>
      </c>
      <c r="E119" s="114">
        <f>SUM(E117:E118)</f>
        <v>326372000</v>
      </c>
      <c r="F119" s="146"/>
    </row>
    <row r="120" spans="1:7" ht="18" customHeight="1" x14ac:dyDescent="0.55000000000000004">
      <c r="A120" s="42"/>
      <c r="B120" s="105"/>
      <c r="F120" s="126"/>
    </row>
    <row r="121" spans="1:7" ht="18" customHeight="1" x14ac:dyDescent="0.55000000000000004">
      <c r="A121" s="42" t="s">
        <v>308</v>
      </c>
      <c r="B121" s="105" t="s">
        <v>309</v>
      </c>
      <c r="E121" s="214">
        <v>365558000</v>
      </c>
      <c r="F121" s="145"/>
    </row>
    <row r="122" spans="1:7" ht="18" customHeight="1" x14ac:dyDescent="0.55000000000000004">
      <c r="A122" s="42"/>
      <c r="F122" s="126"/>
    </row>
    <row r="123" spans="1:7" ht="18" customHeight="1" x14ac:dyDescent="0.55000000000000004">
      <c r="A123" s="42" t="s">
        <v>310</v>
      </c>
      <c r="B123" s="105" t="s">
        <v>311</v>
      </c>
      <c r="E123" s="214">
        <f>+E119-E121</f>
        <v>-39186000</v>
      </c>
      <c r="F123" s="145"/>
    </row>
    <row r="124" spans="1:7" ht="18" customHeight="1" x14ac:dyDescent="0.55000000000000004">
      <c r="A124" s="42"/>
      <c r="F124" s="126"/>
    </row>
    <row r="125" spans="1:7" ht="18" customHeight="1" x14ac:dyDescent="0.55000000000000004">
      <c r="A125" s="42" t="s">
        <v>312</v>
      </c>
      <c r="B125" s="105" t="s">
        <v>313</v>
      </c>
      <c r="E125" s="214">
        <f>491000-825000-1007000</f>
        <v>-1341000</v>
      </c>
      <c r="F125" s="145"/>
    </row>
    <row r="126" spans="1:7" ht="18" customHeight="1" x14ac:dyDescent="0.55000000000000004">
      <c r="A126" s="42"/>
      <c r="F126" s="126"/>
    </row>
    <row r="127" spans="1:7" ht="18" customHeight="1" x14ac:dyDescent="0.55000000000000004">
      <c r="A127" s="42" t="s">
        <v>314</v>
      </c>
      <c r="B127" s="105" t="s">
        <v>315</v>
      </c>
      <c r="E127" s="214">
        <f>+E123+E125</f>
        <v>-40527000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v>50000</v>
      </c>
      <c r="E132" s="120"/>
      <c r="F132" s="120"/>
      <c r="G132" s="113"/>
      <c r="H132" s="114">
        <f>(D132+E132)-F132-G132</f>
        <v>50000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50000</v>
      </c>
      <c r="E137" s="114">
        <f>SUM(E131:E135)</f>
        <v>0</v>
      </c>
      <c r="F137" s="114">
        <f>SUM(F131:F135)</f>
        <v>0</v>
      </c>
      <c r="G137" s="114">
        <f>SUM(G131:G135)</f>
        <v>0</v>
      </c>
      <c r="H137" s="114">
        <f>SUM(H131:H135)</f>
        <v>50000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215" t="s">
        <v>6</v>
      </c>
      <c r="D141" s="147">
        <f>D36</f>
        <v>736337.02</v>
      </c>
      <c r="E141" s="147">
        <f>E36</f>
        <v>348031.21795999992</v>
      </c>
      <c r="F141" s="147">
        <f>F36</f>
        <v>0</v>
      </c>
      <c r="G141" s="147">
        <f>G36</f>
        <v>0</v>
      </c>
      <c r="H141" s="147">
        <f>H36</f>
        <v>1084368.2379600001</v>
      </c>
    </row>
    <row r="142" spans="1:8" ht="18" customHeight="1" x14ac:dyDescent="0.55000000000000004">
      <c r="A142" s="42" t="s">
        <v>148</v>
      </c>
      <c r="B142" s="215" t="s">
        <v>176</v>
      </c>
      <c r="D142" s="147">
        <f>D49</f>
        <v>5837463.6100000003</v>
      </c>
      <c r="E142" s="147">
        <f>E49</f>
        <v>0</v>
      </c>
      <c r="F142" s="147">
        <f>F49</f>
        <v>0</v>
      </c>
      <c r="G142" s="147">
        <f>G49</f>
        <v>2111587.11</v>
      </c>
      <c r="H142" s="147">
        <f>H49</f>
        <v>3725876.5000000005</v>
      </c>
    </row>
    <row r="143" spans="1:8" ht="18" customHeight="1" x14ac:dyDescent="0.55000000000000004">
      <c r="A143" s="42" t="s">
        <v>200</v>
      </c>
      <c r="B143" s="105" t="s">
        <v>177</v>
      </c>
      <c r="D143" s="147">
        <f>D64</f>
        <v>54549650.48667898</v>
      </c>
      <c r="E143" s="147">
        <f>E64</f>
        <v>0</v>
      </c>
      <c r="F143" s="147">
        <f>F64</f>
        <v>0</v>
      </c>
      <c r="G143" s="147">
        <f>G64</f>
        <v>14820600</v>
      </c>
      <c r="H143" s="147">
        <f>H64</f>
        <v>39729050.48667898</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215" t="s">
        <v>9</v>
      </c>
      <c r="D145" s="147">
        <f>D82</f>
        <v>4193825.08</v>
      </c>
      <c r="E145" s="147">
        <f>E82</f>
        <v>0</v>
      </c>
      <c r="F145" s="147">
        <f>F82</f>
        <v>0</v>
      </c>
      <c r="G145" s="147">
        <f>G82</f>
        <v>2761705.12</v>
      </c>
      <c r="H145" s="147">
        <f>H82</f>
        <v>1432119.96</v>
      </c>
    </row>
    <row r="146" spans="1:8" ht="18" customHeight="1" x14ac:dyDescent="0.55000000000000004">
      <c r="A146" s="42" t="s">
        <v>166</v>
      </c>
      <c r="B146" s="105" t="s">
        <v>178</v>
      </c>
      <c r="D146" s="147">
        <f>D98</f>
        <v>17060</v>
      </c>
      <c r="E146" s="147">
        <f>E98</f>
        <v>2337.2200000000003</v>
      </c>
      <c r="F146" s="147">
        <f>F98</f>
        <v>0</v>
      </c>
      <c r="G146" s="147">
        <f>G98</f>
        <v>0</v>
      </c>
      <c r="H146" s="147">
        <f>H98</f>
        <v>19397.22</v>
      </c>
    </row>
    <row r="147" spans="1:8" ht="18" customHeight="1" x14ac:dyDescent="0.55000000000000004">
      <c r="A147" s="42" t="s">
        <v>170</v>
      </c>
      <c r="B147" s="105" t="s">
        <v>11</v>
      </c>
      <c r="D147" s="114">
        <f>D108</f>
        <v>460512</v>
      </c>
      <c r="E147" s="114">
        <f>E108</f>
        <v>369791.136</v>
      </c>
      <c r="F147" s="114">
        <f>F108</f>
        <v>0</v>
      </c>
      <c r="G147" s="114">
        <f>G108</f>
        <v>0</v>
      </c>
      <c r="H147" s="114">
        <f>H108</f>
        <v>830303.13599999994</v>
      </c>
    </row>
    <row r="148" spans="1:8" ht="18" customHeight="1" x14ac:dyDescent="0.55000000000000004">
      <c r="A148" s="42" t="s">
        <v>235</v>
      </c>
      <c r="B148" s="105" t="s">
        <v>179</v>
      </c>
      <c r="D148" s="148" t="s">
        <v>321</v>
      </c>
      <c r="E148" s="148" t="s">
        <v>321</v>
      </c>
      <c r="F148" s="148"/>
      <c r="G148" s="148" t="s">
        <v>321</v>
      </c>
      <c r="H148" s="147">
        <f>H111</f>
        <v>10414000</v>
      </c>
    </row>
    <row r="149" spans="1:8" ht="18" customHeight="1" x14ac:dyDescent="0.55000000000000004">
      <c r="A149" s="42" t="s">
        <v>174</v>
      </c>
      <c r="B149" s="105" t="s">
        <v>180</v>
      </c>
      <c r="D149" s="114">
        <f>D137</f>
        <v>50000</v>
      </c>
      <c r="E149" s="114">
        <f>E137</f>
        <v>0</v>
      </c>
      <c r="F149" s="114">
        <f>F137</f>
        <v>0</v>
      </c>
      <c r="G149" s="114">
        <f>G137</f>
        <v>0</v>
      </c>
      <c r="H149" s="114">
        <f>H137</f>
        <v>50000</v>
      </c>
    </row>
    <row r="150" spans="1:8" ht="18" customHeight="1" x14ac:dyDescent="0.55000000000000004">
      <c r="A150" s="42" t="s">
        <v>107</v>
      </c>
      <c r="B150" s="105" t="s">
        <v>108</v>
      </c>
      <c r="D150" s="114">
        <f>D18</f>
        <v>5530953.8940992244</v>
      </c>
      <c r="E150" s="114">
        <f>E18</f>
        <v>0</v>
      </c>
      <c r="F150" s="114">
        <f>F18</f>
        <v>0</v>
      </c>
      <c r="G150" s="114">
        <f>G18</f>
        <v>4471459.2429248122</v>
      </c>
      <c r="H150" s="114">
        <f>H18</f>
        <v>1059494.6511744121</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71375802.090778202</v>
      </c>
      <c r="E152" s="199">
        <f>SUM(E141:E150)</f>
        <v>720159.57395999995</v>
      </c>
      <c r="F152" s="199">
        <f>SUM(F141:F150)</f>
        <v>0</v>
      </c>
      <c r="G152" s="199">
        <f>SUM(G141:G150)</f>
        <v>24165351.472924814</v>
      </c>
      <c r="H152" s="199">
        <f>SUM(H141:H150)</f>
        <v>58344610.191813394</v>
      </c>
    </row>
    <row r="154" spans="1:8" ht="18" customHeight="1" x14ac:dyDescent="0.55000000000000004">
      <c r="A154" s="110" t="s">
        <v>322</v>
      </c>
      <c r="B154" s="105" t="s">
        <v>323</v>
      </c>
      <c r="D154" s="200">
        <f>H152/E121</f>
        <v>0.15960424937168219</v>
      </c>
    </row>
    <row r="155" spans="1:8" ht="18" customHeight="1" x14ac:dyDescent="0.55000000000000004">
      <c r="A155" s="110" t="s">
        <v>324</v>
      </c>
      <c r="B155" s="105" t="s">
        <v>325</v>
      </c>
      <c r="D155" s="200">
        <f>H152/E127</f>
        <v>-1.4396478937945911</v>
      </c>
    </row>
  </sheetData>
  <mergeCells count="2">
    <mergeCell ref="C2:D2"/>
    <mergeCell ref="B13:D13"/>
  </mergeCells>
  <hyperlinks>
    <hyperlink ref="C11" r:id="rId1" xr:uid="{5FE9076D-9358-4427-8CA5-B39B96A2D782}"/>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AF37-1CF0-46B0-AC91-911C03B6B67B}">
  <dimension ref="A1:J155"/>
  <sheetViews>
    <sheetView showGridLines="0" topLeftCell="A128" zoomScale="80" zoomScaleNormal="8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9" t="s">
        <v>16</v>
      </c>
      <c r="D5" s="539"/>
      <c r="E5" s="539"/>
      <c r="F5" s="155"/>
    </row>
    <row r="6" spans="1:8" ht="18" customHeight="1" x14ac:dyDescent="0.55000000000000004">
      <c r="B6" s="42" t="s">
        <v>239</v>
      </c>
      <c r="C6" s="202">
        <v>4</v>
      </c>
      <c r="D6" s="157"/>
      <c r="E6" s="157"/>
      <c r="F6" s="158"/>
    </row>
    <row r="7" spans="1:8" ht="18" customHeight="1" x14ac:dyDescent="0.55000000000000004">
      <c r="B7" s="42" t="s">
        <v>241</v>
      </c>
      <c r="C7" s="202">
        <v>3203</v>
      </c>
      <c r="D7" s="156"/>
      <c r="E7" s="156"/>
      <c r="F7" s="159"/>
    </row>
    <row r="8" spans="1:8" ht="18" customHeight="1" x14ac:dyDescent="0.55000000000000004">
      <c r="C8" s="160"/>
      <c r="D8" s="160"/>
      <c r="E8" s="160"/>
      <c r="F8" s="126"/>
    </row>
    <row r="9" spans="1:8" ht="18" customHeight="1" x14ac:dyDescent="0.55000000000000004">
      <c r="B9" s="42" t="s">
        <v>243</v>
      </c>
      <c r="C9" s="539" t="s">
        <v>336</v>
      </c>
      <c r="D9" s="539"/>
      <c r="E9" s="539"/>
      <c r="F9" s="155"/>
    </row>
    <row r="10" spans="1:8" ht="18" customHeight="1" x14ac:dyDescent="0.55000000000000004">
      <c r="B10" s="42" t="s">
        <v>245</v>
      </c>
      <c r="C10" s="157" t="s">
        <v>337</v>
      </c>
      <c r="D10" s="162"/>
      <c r="E10" s="162"/>
      <c r="F10" s="163"/>
    </row>
    <row r="11" spans="1:8" ht="18" customHeight="1" x14ac:dyDescent="0.55000000000000004">
      <c r="B11" s="42" t="s">
        <v>247</v>
      </c>
      <c r="C11" s="540" t="s">
        <v>338</v>
      </c>
      <c r="D11" s="540"/>
      <c r="E11" s="54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8504814.4966593403</v>
      </c>
      <c r="E18" s="111"/>
      <c r="F18" s="111"/>
      <c r="G18" s="111">
        <v>6875655.1073441487</v>
      </c>
      <c r="H18" s="169">
        <f>(D18+E18)-G18</f>
        <v>1629159.3893151917</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1159998</v>
      </c>
      <c r="E21" s="120">
        <v>261183</v>
      </c>
      <c r="F21" s="120"/>
      <c r="G21" s="113">
        <v>551590</v>
      </c>
      <c r="H21" s="114">
        <f>(D21+E21)-F21-G21</f>
        <v>869591</v>
      </c>
    </row>
    <row r="22" spans="1:8" ht="18" customHeight="1" x14ac:dyDescent="0.55000000000000004">
      <c r="A22" s="42" t="s">
        <v>116</v>
      </c>
      <c r="B22" s="44" t="s">
        <v>117</v>
      </c>
      <c r="D22" s="113">
        <v>5271</v>
      </c>
      <c r="E22" s="120">
        <v>1513</v>
      </c>
      <c r="F22" s="120"/>
      <c r="G22" s="113">
        <v>400</v>
      </c>
      <c r="H22" s="114">
        <f t="shared" ref="H22:H34" si="0">(D22+E22)-F22-G22</f>
        <v>6384</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2283333</v>
      </c>
      <c r="E29" s="120">
        <v>441990</v>
      </c>
      <c r="F29" s="120"/>
      <c r="G29" s="113">
        <v>0</v>
      </c>
      <c r="H29" s="114">
        <f t="shared" si="0"/>
        <v>2725323</v>
      </c>
    </row>
    <row r="30" spans="1:8" ht="18" customHeight="1" x14ac:dyDescent="0.55000000000000004">
      <c r="A30" s="42" t="s">
        <v>131</v>
      </c>
      <c r="B30" s="43" t="s">
        <v>339</v>
      </c>
      <c r="D30" s="113">
        <v>76026</v>
      </c>
      <c r="E30" s="120">
        <v>21894</v>
      </c>
      <c r="F30" s="120"/>
      <c r="G30" s="113">
        <v>0</v>
      </c>
      <c r="H30" s="114">
        <f t="shared" si="0"/>
        <v>97920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3524628</v>
      </c>
      <c r="E36" s="114">
        <f>SUM(E21:E34)</f>
        <v>726580</v>
      </c>
      <c r="F36" s="114">
        <f>SUM(F21:F34)</f>
        <v>0</v>
      </c>
      <c r="G36" s="114">
        <f>SUM(G21:G34)</f>
        <v>551990</v>
      </c>
      <c r="H36" s="114">
        <f>SUM(H21:H34)</f>
        <v>3699218</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2778182</v>
      </c>
      <c r="E40" s="120">
        <v>800116</v>
      </c>
      <c r="F40" s="120"/>
      <c r="G40" s="113">
        <v>0</v>
      </c>
      <c r="H40" s="114">
        <f>(D40+E40)-F40-G40</f>
        <v>3578298</v>
      </c>
    </row>
    <row r="41" spans="1:8" ht="18" customHeight="1" x14ac:dyDescent="0.55000000000000004">
      <c r="A41" s="42" t="s">
        <v>193</v>
      </c>
      <c r="B41" s="44" t="s">
        <v>141</v>
      </c>
      <c r="D41" s="113">
        <v>51080</v>
      </c>
      <c r="E41" s="120">
        <v>0</v>
      </c>
      <c r="F41" s="120"/>
      <c r="G41" s="113">
        <v>0</v>
      </c>
      <c r="H41" s="114">
        <f t="shared" ref="H41:H47" si="1">(D41+E41)-F41-G41</f>
        <v>51080</v>
      </c>
    </row>
    <row r="42" spans="1:8" ht="18" customHeight="1" x14ac:dyDescent="0.55000000000000004">
      <c r="A42" s="42" t="s">
        <v>194</v>
      </c>
      <c r="B42" s="44" t="s">
        <v>142</v>
      </c>
      <c r="D42" s="113">
        <v>1845</v>
      </c>
      <c r="E42" s="120">
        <v>531</v>
      </c>
      <c r="F42" s="120"/>
      <c r="G42" s="113">
        <v>0</v>
      </c>
      <c r="H42" s="114">
        <f t="shared" si="1"/>
        <v>2376</v>
      </c>
    </row>
    <row r="43" spans="1:8" ht="18" customHeight="1" x14ac:dyDescent="0.55000000000000004">
      <c r="A43" s="42" t="s">
        <v>195</v>
      </c>
      <c r="B43" s="44" t="s">
        <v>143</v>
      </c>
      <c r="D43" s="113">
        <v>60000</v>
      </c>
      <c r="E43" s="120"/>
      <c r="F43" s="120"/>
      <c r="G43" s="113"/>
      <c r="H43" s="114">
        <f t="shared" si="1"/>
        <v>60000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2891107</v>
      </c>
      <c r="E49" s="114">
        <f>SUM(E40:E47)</f>
        <v>800647</v>
      </c>
      <c r="F49" s="114">
        <f>SUM(F40:F47)</f>
        <v>0</v>
      </c>
      <c r="G49" s="114">
        <f>SUM(G40:G47)</f>
        <v>0</v>
      </c>
      <c r="H49" s="114">
        <f>SUM(H40:H47)</f>
        <v>3691754</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130" t="s">
        <v>340</v>
      </c>
      <c r="D54" s="113">
        <v>3788424</v>
      </c>
      <c r="E54" s="120">
        <v>1091068</v>
      </c>
      <c r="F54" s="120"/>
      <c r="G54" s="113">
        <v>0</v>
      </c>
      <c r="H54" s="114">
        <f t="shared" ref="H54:H62" si="2">(D54+E54)-F54-G54</f>
        <v>4879492</v>
      </c>
    </row>
    <row r="55" spans="1:8" ht="18" customHeight="1" x14ac:dyDescent="0.55000000000000004">
      <c r="A55" s="42" t="s">
        <v>262</v>
      </c>
      <c r="B55" s="133" t="s">
        <v>341</v>
      </c>
      <c r="D55" s="113">
        <v>0</v>
      </c>
      <c r="E55" s="120">
        <v>1828350</v>
      </c>
      <c r="F55" s="120"/>
      <c r="G55" s="113">
        <v>0</v>
      </c>
      <c r="H55" s="114">
        <f t="shared" si="2"/>
        <v>1828350</v>
      </c>
    </row>
    <row r="56" spans="1:8" ht="18" customHeight="1" x14ac:dyDescent="0.55000000000000004">
      <c r="A56" s="42" t="s">
        <v>264</v>
      </c>
      <c r="B56" s="130" t="s">
        <v>342</v>
      </c>
      <c r="D56" s="113">
        <v>1911331</v>
      </c>
      <c r="E56" s="120">
        <v>860921</v>
      </c>
      <c r="F56" s="120"/>
      <c r="G56" s="113">
        <v>1452927</v>
      </c>
      <c r="H56" s="114">
        <f t="shared" si="2"/>
        <v>1319325</v>
      </c>
    </row>
    <row r="57" spans="1:8" ht="18" customHeight="1" x14ac:dyDescent="0.55000000000000004">
      <c r="A57" s="42" t="s">
        <v>266</v>
      </c>
      <c r="B57" s="130" t="s">
        <v>343</v>
      </c>
      <c r="D57" s="113">
        <v>722098</v>
      </c>
      <c r="E57" s="120">
        <v>207966</v>
      </c>
      <c r="F57" s="120"/>
      <c r="G57" s="113">
        <v>372088</v>
      </c>
      <c r="H57" s="114">
        <f t="shared" si="2"/>
        <v>557976</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6421853</v>
      </c>
      <c r="E64" s="114">
        <f>SUM(E53:E62)</f>
        <v>3988305</v>
      </c>
      <c r="F64" s="114">
        <f>SUM(F53:F62)</f>
        <v>0</v>
      </c>
      <c r="G64" s="114">
        <f>SUM(G53:G62)</f>
        <v>1825015</v>
      </c>
      <c r="H64" s="114">
        <f>SUM(H53:H62)</f>
        <v>8585143</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v>168408</v>
      </c>
      <c r="E68" s="120">
        <v>48501</v>
      </c>
      <c r="F68" s="120"/>
      <c r="G68" s="188">
        <v>10225</v>
      </c>
      <c r="H68" s="114">
        <f>(D68+E68)-F68-G68</f>
        <v>206684</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168408</v>
      </c>
      <c r="E74" s="135">
        <f>SUM(E68:E72)</f>
        <v>48501</v>
      </c>
      <c r="F74" s="135">
        <f>SUM(F68:F72)</f>
        <v>0</v>
      </c>
      <c r="G74" s="114">
        <f>SUM(G68:G72)</f>
        <v>10225</v>
      </c>
      <c r="H74" s="114">
        <f>SUM(H68:H72)</f>
        <v>206684</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v>75000</v>
      </c>
      <c r="E78" s="136"/>
      <c r="F78" s="122"/>
      <c r="G78" s="113">
        <v>75000</v>
      </c>
      <c r="H78" s="114">
        <f>(D78-F78-G78)</f>
        <v>0</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75000</v>
      </c>
      <c r="E82" s="138"/>
      <c r="F82" s="114">
        <f>SUM(F77:F80)</f>
        <v>0</v>
      </c>
      <c r="G82" s="114">
        <f>SUM(G77:G80)</f>
        <v>75000</v>
      </c>
      <c r="H82" s="114">
        <f>SUM(H77:H80)</f>
        <v>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c r="E88" s="120"/>
      <c r="F88" s="120"/>
      <c r="G88" s="113"/>
      <c r="H88" s="114">
        <f t="shared" si="3"/>
        <v>0</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c r="E91" s="120"/>
      <c r="F91" s="120"/>
      <c r="G91" s="113"/>
      <c r="H91" s="114">
        <f t="shared" si="3"/>
        <v>0</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0</v>
      </c>
      <c r="E98" s="114">
        <f>SUM(E86:E96)</f>
        <v>0</v>
      </c>
      <c r="F98" s="114">
        <f>SUM(F86:F96)</f>
        <v>0</v>
      </c>
      <c r="G98" s="114">
        <f>SUM(G86:G96)</f>
        <v>0</v>
      </c>
      <c r="H98" s="114">
        <f>SUM(H86:H96)</f>
        <v>0</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712914</v>
      </c>
      <c r="E102" s="120">
        <v>205324</v>
      </c>
      <c r="F102" s="120"/>
      <c r="G102" s="113">
        <v>0</v>
      </c>
      <c r="H102" s="114">
        <f>(D102+E102)-F102-G102</f>
        <v>918238</v>
      </c>
    </row>
    <row r="103" spans="1:8" ht="18" customHeight="1" x14ac:dyDescent="0.55000000000000004">
      <c r="A103" s="42" t="s">
        <v>220</v>
      </c>
      <c r="B103" s="44" t="s">
        <v>168</v>
      </c>
      <c r="D103" s="113">
        <v>5312</v>
      </c>
      <c r="E103" s="120">
        <v>0</v>
      </c>
      <c r="F103" s="120"/>
      <c r="G103" s="113">
        <v>0</v>
      </c>
      <c r="H103" s="114">
        <f>(D103+E103)-F103-G103</f>
        <v>5312</v>
      </c>
    </row>
    <row r="104" spans="1:8" ht="18" customHeight="1" x14ac:dyDescent="0.55000000000000004">
      <c r="A104" s="42" t="s">
        <v>221</v>
      </c>
      <c r="B104" s="130" t="s">
        <v>169</v>
      </c>
      <c r="D104" s="113">
        <v>82422</v>
      </c>
      <c r="E104" s="120">
        <v>23346</v>
      </c>
      <c r="F104" s="120"/>
      <c r="G104" s="113">
        <v>0</v>
      </c>
      <c r="H104" s="114">
        <f>(D104+E104)-F104-G104</f>
        <v>105768</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800648</v>
      </c>
      <c r="E108" s="114">
        <f>SUM(E102:E106)</f>
        <v>228670</v>
      </c>
      <c r="F108" s="114">
        <f>SUM(F102:F106)</f>
        <v>0</v>
      </c>
      <c r="G108" s="114">
        <f>SUM(G102:G106)</f>
        <v>0</v>
      </c>
      <c r="H108" s="114">
        <f>SUM(H102:H106)</f>
        <v>1029318</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32744408</v>
      </c>
      <c r="G111" s="113"/>
      <c r="H111" s="114">
        <f>F111-G111</f>
        <v>32744408</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0.28799999999999998</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506181039</v>
      </c>
      <c r="F117" s="145"/>
    </row>
    <row r="118" spans="1:7" ht="18" customHeight="1" x14ac:dyDescent="0.55000000000000004">
      <c r="A118" s="42" t="s">
        <v>304</v>
      </c>
      <c r="B118" s="44" t="s">
        <v>305</v>
      </c>
      <c r="E118" s="113">
        <v>22111653</v>
      </c>
      <c r="F118" s="145"/>
    </row>
    <row r="119" spans="1:7" ht="18" customHeight="1" x14ac:dyDescent="0.55000000000000004">
      <c r="A119" s="42" t="s">
        <v>306</v>
      </c>
      <c r="B119" s="105" t="s">
        <v>307</v>
      </c>
      <c r="E119" s="114">
        <f>SUM(E117:E118)</f>
        <v>528292692</v>
      </c>
      <c r="F119" s="146"/>
    </row>
    <row r="120" spans="1:7" ht="18" customHeight="1" x14ac:dyDescent="0.55000000000000004">
      <c r="A120" s="42"/>
      <c r="B120" s="105"/>
      <c r="F120" s="126"/>
    </row>
    <row r="121" spans="1:7" ht="18" customHeight="1" x14ac:dyDescent="0.55000000000000004">
      <c r="A121" s="42" t="s">
        <v>308</v>
      </c>
      <c r="B121" s="105" t="s">
        <v>309</v>
      </c>
      <c r="E121" s="113">
        <v>523163323</v>
      </c>
      <c r="F121" s="145"/>
    </row>
    <row r="122" spans="1:7" ht="18" customHeight="1" x14ac:dyDescent="0.55000000000000004">
      <c r="A122" s="42"/>
      <c r="F122" s="126"/>
    </row>
    <row r="123" spans="1:7" ht="18" customHeight="1" x14ac:dyDescent="0.55000000000000004">
      <c r="A123" s="42" t="s">
        <v>310</v>
      </c>
      <c r="B123" s="105" t="s">
        <v>311</v>
      </c>
      <c r="E123" s="113">
        <v>5129369</v>
      </c>
      <c r="F123" s="145"/>
    </row>
    <row r="124" spans="1:7" ht="18" customHeight="1" x14ac:dyDescent="0.55000000000000004">
      <c r="A124" s="42"/>
      <c r="F124" s="126"/>
    </row>
    <row r="125" spans="1:7" ht="18" customHeight="1" x14ac:dyDescent="0.55000000000000004">
      <c r="A125" s="42" t="s">
        <v>312</v>
      </c>
      <c r="B125" s="105" t="s">
        <v>313</v>
      </c>
      <c r="E125" s="113">
        <v>-31331880</v>
      </c>
      <c r="F125" s="145"/>
    </row>
    <row r="126" spans="1:7" ht="18" customHeight="1" x14ac:dyDescent="0.55000000000000004">
      <c r="A126" s="42"/>
      <c r="F126" s="126"/>
    </row>
    <row r="127" spans="1:7" ht="18" customHeight="1" x14ac:dyDescent="0.55000000000000004">
      <c r="A127" s="42" t="s">
        <v>314</v>
      </c>
      <c r="B127" s="105" t="s">
        <v>315</v>
      </c>
      <c r="E127" s="113">
        <f>E123+E125</f>
        <v>-26202511</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3524628</v>
      </c>
      <c r="E141" s="147">
        <f>E36</f>
        <v>726580</v>
      </c>
      <c r="F141" s="147">
        <f>F36</f>
        <v>0</v>
      </c>
      <c r="G141" s="147">
        <f>G36</f>
        <v>551990</v>
      </c>
      <c r="H141" s="147">
        <f>H36</f>
        <v>3699218</v>
      </c>
    </row>
    <row r="142" spans="1:8" ht="18" customHeight="1" x14ac:dyDescent="0.55000000000000004">
      <c r="A142" s="42" t="s">
        <v>148</v>
      </c>
      <c r="B142" s="105" t="s">
        <v>176</v>
      </c>
      <c r="D142" s="147">
        <f>D49</f>
        <v>2891107</v>
      </c>
      <c r="E142" s="147">
        <f>E49</f>
        <v>800647</v>
      </c>
      <c r="F142" s="147">
        <f>F49</f>
        <v>0</v>
      </c>
      <c r="G142" s="147">
        <f>G49</f>
        <v>0</v>
      </c>
      <c r="H142" s="147">
        <f>H49</f>
        <v>3691754</v>
      </c>
    </row>
    <row r="143" spans="1:8" ht="18" customHeight="1" x14ac:dyDescent="0.55000000000000004">
      <c r="A143" s="42" t="s">
        <v>200</v>
      </c>
      <c r="B143" s="105" t="s">
        <v>177</v>
      </c>
      <c r="D143" s="147">
        <f>D64</f>
        <v>6421853</v>
      </c>
      <c r="E143" s="147">
        <f>E64</f>
        <v>3988305</v>
      </c>
      <c r="F143" s="147">
        <f>F64</f>
        <v>0</v>
      </c>
      <c r="G143" s="147">
        <f>G64</f>
        <v>1825015</v>
      </c>
      <c r="H143" s="147">
        <f>H64</f>
        <v>8585143</v>
      </c>
    </row>
    <row r="144" spans="1:8" ht="18" customHeight="1" x14ac:dyDescent="0.55000000000000004">
      <c r="A144" s="42" t="s">
        <v>154</v>
      </c>
      <c r="B144" s="105" t="s">
        <v>8</v>
      </c>
      <c r="D144" s="147">
        <f>D74</f>
        <v>168408</v>
      </c>
      <c r="E144" s="147">
        <f>E74</f>
        <v>48501</v>
      </c>
      <c r="F144" s="147">
        <f>F74</f>
        <v>0</v>
      </c>
      <c r="G144" s="147">
        <f>G74</f>
        <v>10225</v>
      </c>
      <c r="H144" s="147">
        <f>H74</f>
        <v>206684</v>
      </c>
    </row>
    <row r="145" spans="1:8" ht="18" customHeight="1" x14ac:dyDescent="0.55000000000000004">
      <c r="A145" s="42" t="s">
        <v>159</v>
      </c>
      <c r="B145" s="105" t="s">
        <v>9</v>
      </c>
      <c r="D145" s="147">
        <f>D82</f>
        <v>75000</v>
      </c>
      <c r="E145" s="147">
        <f>E82</f>
        <v>0</v>
      </c>
      <c r="F145" s="147">
        <f>F82</f>
        <v>0</v>
      </c>
      <c r="G145" s="147">
        <f>G82</f>
        <v>75000</v>
      </c>
      <c r="H145" s="147">
        <f>H82</f>
        <v>0</v>
      </c>
    </row>
    <row r="146" spans="1:8" ht="18" customHeight="1" x14ac:dyDescent="0.55000000000000004">
      <c r="A146" s="42" t="s">
        <v>166</v>
      </c>
      <c r="B146" s="105" t="s">
        <v>178</v>
      </c>
      <c r="D146" s="147">
        <f>D98</f>
        <v>0</v>
      </c>
      <c r="E146" s="147">
        <f>E98</f>
        <v>0</v>
      </c>
      <c r="F146" s="147">
        <f>F98</f>
        <v>0</v>
      </c>
      <c r="G146" s="147">
        <f>G98</f>
        <v>0</v>
      </c>
      <c r="H146" s="147">
        <f>H98</f>
        <v>0</v>
      </c>
    </row>
    <row r="147" spans="1:8" ht="18" customHeight="1" x14ac:dyDescent="0.55000000000000004">
      <c r="A147" s="42" t="s">
        <v>170</v>
      </c>
      <c r="B147" s="105" t="s">
        <v>11</v>
      </c>
      <c r="D147" s="114">
        <f>D108</f>
        <v>800648</v>
      </c>
      <c r="E147" s="114">
        <f>E108</f>
        <v>228670</v>
      </c>
      <c r="F147" s="114">
        <f>F108</f>
        <v>0</v>
      </c>
      <c r="G147" s="114">
        <f>G108</f>
        <v>0</v>
      </c>
      <c r="H147" s="114">
        <f>H108</f>
        <v>1029318</v>
      </c>
    </row>
    <row r="148" spans="1:8" ht="18" customHeight="1" x14ac:dyDescent="0.55000000000000004">
      <c r="A148" s="42" t="s">
        <v>235</v>
      </c>
      <c r="B148" s="105" t="s">
        <v>179</v>
      </c>
      <c r="D148" s="148" t="s">
        <v>321</v>
      </c>
      <c r="E148" s="148" t="s">
        <v>321</v>
      </c>
      <c r="F148" s="148"/>
      <c r="G148" s="148" t="s">
        <v>321</v>
      </c>
      <c r="H148" s="147">
        <f>H111</f>
        <v>32744408</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8504814.4966593403</v>
      </c>
      <c r="E150" s="114">
        <f>E18</f>
        <v>0</v>
      </c>
      <c r="F150" s="114">
        <f>F18</f>
        <v>0</v>
      </c>
      <c r="G150" s="114">
        <f>G18</f>
        <v>6875655.1073441487</v>
      </c>
      <c r="H150" s="114">
        <f>H18</f>
        <v>1629159.3893151917</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22386458.496659338</v>
      </c>
      <c r="E152" s="199">
        <f>SUM(E141:E150)</f>
        <v>5792703</v>
      </c>
      <c r="F152" s="199">
        <f>SUM(F141:F150)</f>
        <v>0</v>
      </c>
      <c r="G152" s="199">
        <f>SUM(G141:G150)</f>
        <v>9337885.1073441487</v>
      </c>
      <c r="H152" s="199">
        <f>SUM(H141:H150)</f>
        <v>51585684.389315188</v>
      </c>
    </row>
    <row r="154" spans="1:8" ht="18" customHeight="1" x14ac:dyDescent="0.55000000000000004">
      <c r="A154" s="110" t="s">
        <v>322</v>
      </c>
      <c r="B154" s="105" t="s">
        <v>323</v>
      </c>
      <c r="D154" s="200">
        <f>H152/E121</f>
        <v>9.8603403796552441E-2</v>
      </c>
    </row>
    <row r="155" spans="1:8" ht="18" customHeight="1" x14ac:dyDescent="0.55000000000000004">
      <c r="A155" s="110" t="s">
        <v>324</v>
      </c>
      <c r="B155" s="105" t="s">
        <v>325</v>
      </c>
      <c r="D155" s="200">
        <f>H152/E127</f>
        <v>-1.9687305689639893</v>
      </c>
    </row>
  </sheetData>
  <mergeCells count="5">
    <mergeCell ref="C2:D2"/>
    <mergeCell ref="C5:E5"/>
    <mergeCell ref="C9:E9"/>
    <mergeCell ref="C11:E11"/>
    <mergeCell ref="B13:D13"/>
  </mergeCells>
  <hyperlinks>
    <hyperlink ref="C11" r:id="rId1" xr:uid="{AF6B1735-4C8F-4E75-8299-4E2F665D5BC5}"/>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470A-0441-48DF-8F59-0E75A3C3A725}">
  <dimension ref="A1:J155"/>
  <sheetViews>
    <sheetView showGridLines="0" topLeftCell="A133"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29.83984375" style="44" bestFit="1" customWidth="1"/>
    <col min="4" max="4" width="17.26171875" style="44" customWidth="1"/>
    <col min="5" max="6" width="21.26171875" style="44" customWidth="1"/>
    <col min="7" max="7" width="19.68359375" style="44" customWidth="1"/>
    <col min="8" max="8" width="17.578125" style="44" customWidth="1"/>
    <col min="9" max="9" width="11.68359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164" t="s">
        <v>344</v>
      </c>
      <c r="D5" s="164"/>
      <c r="E5" s="164"/>
      <c r="F5" s="155"/>
    </row>
    <row r="6" spans="1:8" ht="18" customHeight="1" x14ac:dyDescent="0.55000000000000004">
      <c r="B6" s="42" t="s">
        <v>239</v>
      </c>
      <c r="C6" s="216" t="s">
        <v>345</v>
      </c>
      <c r="D6" s="157"/>
      <c r="E6" s="157"/>
      <c r="F6" s="158"/>
    </row>
    <row r="7" spans="1:8" ht="18" customHeight="1" x14ac:dyDescent="0.55000000000000004">
      <c r="B7" s="42" t="s">
        <v>241</v>
      </c>
      <c r="C7" s="217" t="s">
        <v>346</v>
      </c>
      <c r="D7" s="156"/>
      <c r="E7" s="156"/>
      <c r="F7" s="159"/>
    </row>
    <row r="8" spans="1:8" ht="18" customHeight="1" x14ac:dyDescent="0.55000000000000004">
      <c r="C8" s="160"/>
      <c r="D8" s="160"/>
      <c r="E8" s="160"/>
      <c r="F8" s="126"/>
    </row>
    <row r="9" spans="1:8" ht="18" customHeight="1" x14ac:dyDescent="0.55000000000000004">
      <c r="B9" s="42" t="s">
        <v>243</v>
      </c>
      <c r="C9" s="164" t="s">
        <v>347</v>
      </c>
      <c r="D9" s="164"/>
      <c r="E9" s="164"/>
      <c r="F9" s="155"/>
    </row>
    <row r="10" spans="1:8" ht="18" customHeight="1" x14ac:dyDescent="0.55000000000000004">
      <c r="B10" s="42" t="s">
        <v>245</v>
      </c>
      <c r="C10" s="162" t="s">
        <v>348</v>
      </c>
      <c r="D10" s="162"/>
      <c r="E10" s="162"/>
      <c r="F10" s="163"/>
    </row>
    <row r="11" spans="1:8" ht="18" customHeight="1" x14ac:dyDescent="0.55000000000000004">
      <c r="B11" s="42" t="s">
        <v>247</v>
      </c>
      <c r="C11" s="218" t="s">
        <v>349</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6166626.819736545</v>
      </c>
      <c r="E18" s="111"/>
      <c r="F18" s="111"/>
      <c r="G18" s="111">
        <v>4985364.3727163468</v>
      </c>
      <c r="H18" s="169">
        <f>(D18+E18)-G18</f>
        <v>1181262.4470201982</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2005561</v>
      </c>
      <c r="E21" s="120">
        <v>1721373</v>
      </c>
      <c r="F21" s="120">
        <v>0</v>
      </c>
      <c r="G21" s="113">
        <v>109799</v>
      </c>
      <c r="H21" s="114">
        <f>(D21+E21)-F21-G21</f>
        <v>3617135</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v>573288</v>
      </c>
      <c r="E24" s="120">
        <v>492053</v>
      </c>
      <c r="F24" s="120">
        <v>0</v>
      </c>
      <c r="G24" s="113">
        <v>443898</v>
      </c>
      <c r="H24" s="114">
        <f t="shared" si="0"/>
        <v>621443</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1941511</v>
      </c>
      <c r="E29" s="120">
        <v>1666399</v>
      </c>
      <c r="F29" s="120">
        <v>1760703</v>
      </c>
      <c r="G29" s="113"/>
      <c r="H29" s="114">
        <f t="shared" si="0"/>
        <v>1847207</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 t="shared" ref="D36:H36" si="1">SUM(D21:D34)</f>
        <v>4520360</v>
      </c>
      <c r="E36" s="114">
        <f t="shared" si="1"/>
        <v>3879825</v>
      </c>
      <c r="F36" s="114">
        <f>SUM(F21:F34)</f>
        <v>1760703</v>
      </c>
      <c r="G36" s="114">
        <f t="shared" si="1"/>
        <v>553697</v>
      </c>
      <c r="H36" s="114">
        <f t="shared" si="1"/>
        <v>6085785</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c r="E41" s="120"/>
      <c r="F41" s="120"/>
      <c r="G41" s="113"/>
      <c r="H41" s="114">
        <f t="shared" ref="H41:H47" si="2">(D41+E41)-F41-G41</f>
        <v>0</v>
      </c>
    </row>
    <row r="42" spans="1:8" ht="18" customHeight="1" x14ac:dyDescent="0.55000000000000004">
      <c r="A42" s="42" t="s">
        <v>194</v>
      </c>
      <c r="B42" s="44" t="s">
        <v>142</v>
      </c>
      <c r="D42" s="113"/>
      <c r="E42" s="120"/>
      <c r="F42" s="120"/>
      <c r="G42" s="113"/>
      <c r="H42" s="114">
        <f t="shared" si="2"/>
        <v>0</v>
      </c>
    </row>
    <row r="43" spans="1:8" ht="18" customHeight="1" x14ac:dyDescent="0.55000000000000004">
      <c r="A43" s="42" t="s">
        <v>195</v>
      </c>
      <c r="B43" s="44" t="s">
        <v>143</v>
      </c>
      <c r="D43" s="113"/>
      <c r="E43" s="120"/>
      <c r="F43" s="120"/>
      <c r="G43" s="113"/>
      <c r="H43" s="114">
        <f t="shared" si="2"/>
        <v>0</v>
      </c>
    </row>
    <row r="44" spans="1:8" ht="18" customHeight="1" x14ac:dyDescent="0.55000000000000004">
      <c r="A44" s="42" t="s">
        <v>144</v>
      </c>
      <c r="B44" s="43"/>
      <c r="D44" s="121"/>
      <c r="E44" s="122"/>
      <c r="F44" s="122"/>
      <c r="G44" s="121"/>
      <c r="H44" s="114">
        <f t="shared" si="2"/>
        <v>0</v>
      </c>
    </row>
    <row r="45" spans="1:8" ht="18" customHeight="1" x14ac:dyDescent="0.55000000000000004">
      <c r="A45" s="42" t="s">
        <v>145</v>
      </c>
      <c r="B45" s="43"/>
      <c r="D45" s="113"/>
      <c r="E45" s="120"/>
      <c r="F45" s="120"/>
      <c r="G45" s="113"/>
      <c r="H45" s="114">
        <f t="shared" si="2"/>
        <v>0</v>
      </c>
    </row>
    <row r="46" spans="1:8" ht="18" customHeight="1" x14ac:dyDescent="0.55000000000000004">
      <c r="A46" s="42" t="s">
        <v>146</v>
      </c>
      <c r="B46" s="43"/>
      <c r="D46" s="113"/>
      <c r="E46" s="120"/>
      <c r="F46" s="120"/>
      <c r="G46" s="113"/>
      <c r="H46" s="114">
        <f t="shared" si="2"/>
        <v>0</v>
      </c>
    </row>
    <row r="47" spans="1:8" ht="18" customHeight="1" x14ac:dyDescent="0.55000000000000004">
      <c r="A47" s="42" t="s">
        <v>147</v>
      </c>
      <c r="B47" s="43"/>
      <c r="D47" s="113"/>
      <c r="E47" s="120"/>
      <c r="F47" s="120"/>
      <c r="G47" s="113"/>
      <c r="H47" s="114">
        <f t="shared" si="2"/>
        <v>0</v>
      </c>
    </row>
    <row r="49" spans="1:8" ht="18" customHeight="1" x14ac:dyDescent="0.55000000000000004">
      <c r="A49" s="110" t="s">
        <v>148</v>
      </c>
      <c r="B49" s="105" t="s">
        <v>255</v>
      </c>
      <c r="C49" s="105" t="s">
        <v>253</v>
      </c>
      <c r="D49" s="114">
        <f t="shared" ref="D49:H49" si="3">SUM(D40:D47)</f>
        <v>0</v>
      </c>
      <c r="E49" s="114">
        <f t="shared" si="3"/>
        <v>0</v>
      </c>
      <c r="F49" s="114">
        <f>SUM(F40:F47)</f>
        <v>0</v>
      </c>
      <c r="G49" s="114">
        <f t="shared" si="3"/>
        <v>0</v>
      </c>
      <c r="H49" s="114">
        <f t="shared" si="3"/>
        <v>0</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19">
        <v>5274398</v>
      </c>
      <c r="E53" s="219">
        <v>4527016</v>
      </c>
      <c r="F53" s="219"/>
      <c r="G53" s="125"/>
      <c r="H53" s="114">
        <f>(D53+E53)-F53-G53</f>
        <v>9801414</v>
      </c>
    </row>
    <row r="54" spans="1:8" ht="18" customHeight="1" x14ac:dyDescent="0.55000000000000004">
      <c r="A54" s="42" t="s">
        <v>260</v>
      </c>
      <c r="B54" s="130" t="s">
        <v>350</v>
      </c>
      <c r="D54" s="113">
        <v>169300</v>
      </c>
      <c r="E54" s="120">
        <v>145310</v>
      </c>
      <c r="F54" s="120"/>
      <c r="G54" s="113">
        <v>15292</v>
      </c>
      <c r="H54" s="114">
        <f t="shared" ref="H54:H62" si="4">(D54+E54)-F54-G54</f>
        <v>299318</v>
      </c>
    </row>
    <row r="55" spans="1:8" ht="18" customHeight="1" x14ac:dyDescent="0.55000000000000004">
      <c r="A55" s="42" t="s">
        <v>262</v>
      </c>
      <c r="B55" s="133" t="s">
        <v>351</v>
      </c>
      <c r="D55" s="113">
        <v>24708104</v>
      </c>
      <c r="E55" s="120">
        <v>0</v>
      </c>
      <c r="F55" s="120"/>
      <c r="G55" s="113">
        <v>0</v>
      </c>
      <c r="H55" s="114">
        <f t="shared" si="4"/>
        <v>24708104</v>
      </c>
    </row>
    <row r="56" spans="1:8" ht="18" customHeight="1" x14ac:dyDescent="0.55000000000000004">
      <c r="A56" s="42" t="s">
        <v>264</v>
      </c>
      <c r="B56" s="130"/>
      <c r="D56" s="113"/>
      <c r="E56" s="120"/>
      <c r="F56" s="120"/>
      <c r="G56" s="113"/>
      <c r="H56" s="114">
        <f t="shared" si="4"/>
        <v>0</v>
      </c>
    </row>
    <row r="57" spans="1:8" ht="18" customHeight="1" x14ac:dyDescent="0.55000000000000004">
      <c r="A57" s="42" t="s">
        <v>266</v>
      </c>
      <c r="B57" s="130"/>
      <c r="D57" s="113"/>
      <c r="E57" s="120"/>
      <c r="F57" s="120"/>
      <c r="G57" s="113"/>
      <c r="H57" s="114">
        <f t="shared" si="4"/>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4"/>
        <v>0</v>
      </c>
    </row>
    <row r="60" spans="1:8" ht="18" customHeight="1" x14ac:dyDescent="0.55000000000000004">
      <c r="A60" s="42" t="s">
        <v>272</v>
      </c>
      <c r="B60" s="127"/>
      <c r="C60" s="126"/>
      <c r="D60" s="125"/>
      <c r="E60" s="125"/>
      <c r="F60" s="125"/>
      <c r="G60" s="125"/>
      <c r="H60" s="114">
        <f t="shared" si="4"/>
        <v>0</v>
      </c>
    </row>
    <row r="61" spans="1:8" ht="18" customHeight="1" x14ac:dyDescent="0.55000000000000004">
      <c r="A61" s="42" t="s">
        <v>274</v>
      </c>
      <c r="B61" s="127"/>
      <c r="C61" s="126"/>
      <c r="D61" s="125"/>
      <c r="E61" s="125"/>
      <c r="F61" s="125"/>
      <c r="G61" s="125"/>
      <c r="H61" s="114">
        <f t="shared" si="4"/>
        <v>0</v>
      </c>
    </row>
    <row r="62" spans="1:8" ht="18" customHeight="1" x14ac:dyDescent="0.55000000000000004">
      <c r="A62" s="42" t="s">
        <v>275</v>
      </c>
      <c r="B62" s="127"/>
      <c r="C62" s="126"/>
      <c r="D62" s="125"/>
      <c r="E62" s="125"/>
      <c r="F62" s="125"/>
      <c r="G62" s="125"/>
      <c r="H62" s="114">
        <f t="shared" si="4"/>
        <v>0</v>
      </c>
    </row>
    <row r="63" spans="1:8" ht="18" customHeight="1" x14ac:dyDescent="0.55000000000000004">
      <c r="A63" s="42"/>
      <c r="E63" s="186"/>
      <c r="F63" s="128"/>
    </row>
    <row r="64" spans="1:8" ht="18" customHeight="1" x14ac:dyDescent="0.55000000000000004">
      <c r="A64" s="42" t="s">
        <v>200</v>
      </c>
      <c r="B64" s="105" t="s">
        <v>276</v>
      </c>
      <c r="C64" s="105" t="s">
        <v>253</v>
      </c>
      <c r="D64" s="114">
        <f>SUM(D53:D62)</f>
        <v>30151802</v>
      </c>
      <c r="E64" s="114">
        <f t="shared" ref="E64:G64" si="5">SUM(E53:E62)</f>
        <v>4672326</v>
      </c>
      <c r="F64" s="114">
        <f t="shared" si="5"/>
        <v>0</v>
      </c>
      <c r="G64" s="114">
        <f t="shared" si="5"/>
        <v>15292</v>
      </c>
      <c r="H64" s="114">
        <f>SUM(H53:H62)</f>
        <v>34808836</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220">
        <v>226173</v>
      </c>
      <c r="E68" s="120">
        <v>194124</v>
      </c>
      <c r="F68" s="120"/>
      <c r="G68" s="220">
        <v>72128</v>
      </c>
      <c r="H68" s="114">
        <f>(D68+E68)-F68-G68</f>
        <v>348169</v>
      </c>
      <c r="J68" s="129"/>
    </row>
    <row r="69" spans="1:10" ht="18" customHeight="1" x14ac:dyDescent="0.55000000000000004">
      <c r="A69" s="42" t="s">
        <v>202</v>
      </c>
      <c r="B69" s="44" t="s">
        <v>153</v>
      </c>
      <c r="D69" s="188"/>
      <c r="E69" s="120"/>
      <c r="F69" s="120"/>
      <c r="G69" s="188"/>
      <c r="H69" s="114">
        <f t="shared" ref="H69:H72" si="6">(D69+E69)-F69-G69</f>
        <v>0</v>
      </c>
    </row>
    <row r="70" spans="1:10" ht="18" customHeight="1" x14ac:dyDescent="0.55000000000000004">
      <c r="A70" s="42" t="s">
        <v>203</v>
      </c>
      <c r="B70" s="130"/>
      <c r="C70" s="105"/>
      <c r="D70" s="131"/>
      <c r="E70" s="120"/>
      <c r="F70" s="132"/>
      <c r="G70" s="131"/>
      <c r="H70" s="114">
        <f t="shared" si="6"/>
        <v>0</v>
      </c>
    </row>
    <row r="71" spans="1:10" ht="18" customHeight="1" x14ac:dyDescent="0.55000000000000004">
      <c r="A71" s="42" t="s">
        <v>278</v>
      </c>
      <c r="B71" s="130"/>
      <c r="C71" s="105"/>
      <c r="D71" s="131"/>
      <c r="E71" s="120"/>
      <c r="F71" s="132"/>
      <c r="G71" s="131"/>
      <c r="H71" s="114">
        <f t="shared" si="6"/>
        <v>0</v>
      </c>
    </row>
    <row r="72" spans="1:10" ht="18" customHeight="1" x14ac:dyDescent="0.55000000000000004">
      <c r="A72" s="42" t="s">
        <v>279</v>
      </c>
      <c r="B72" s="133"/>
      <c r="C72" s="105"/>
      <c r="D72" s="113"/>
      <c r="E72" s="120"/>
      <c r="F72" s="120"/>
      <c r="G72" s="113"/>
      <c r="H72" s="114">
        <f t="shared" si="6"/>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 t="shared" ref="D74:H74" si="7">SUM(D68:D72)</f>
        <v>226173</v>
      </c>
      <c r="E74" s="135">
        <f t="shared" si="7"/>
        <v>194124</v>
      </c>
      <c r="F74" s="135">
        <f t="shared" si="7"/>
        <v>0</v>
      </c>
      <c r="G74" s="114">
        <f t="shared" si="7"/>
        <v>72128</v>
      </c>
      <c r="H74" s="114">
        <f t="shared" si="7"/>
        <v>348169</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148317</v>
      </c>
      <c r="E77" s="136"/>
      <c r="F77" s="122"/>
      <c r="G77" s="113"/>
      <c r="H77" s="114">
        <f>(D77-F77-G77)</f>
        <v>148317</v>
      </c>
    </row>
    <row r="78" spans="1:10" ht="18" customHeight="1" x14ac:dyDescent="0.55000000000000004">
      <c r="A78" s="42" t="s">
        <v>205</v>
      </c>
      <c r="B78" s="44" t="s">
        <v>156</v>
      </c>
      <c r="D78" s="113"/>
      <c r="E78" s="136"/>
      <c r="F78" s="122"/>
      <c r="G78" s="113"/>
      <c r="H78" s="114">
        <f t="shared" ref="H78:H80" si="8">(D78-F78-G78)</f>
        <v>0</v>
      </c>
    </row>
    <row r="79" spans="1:10" ht="18" customHeight="1" x14ac:dyDescent="0.55000000000000004">
      <c r="A79" s="42" t="s">
        <v>206</v>
      </c>
      <c r="B79" s="44" t="s">
        <v>157</v>
      </c>
      <c r="D79" s="113"/>
      <c r="E79" s="136"/>
      <c r="F79" s="122"/>
      <c r="G79" s="113"/>
      <c r="H79" s="114">
        <f t="shared" si="8"/>
        <v>0</v>
      </c>
    </row>
    <row r="80" spans="1:10" ht="18" customHeight="1" x14ac:dyDescent="0.55000000000000004">
      <c r="A80" s="42" t="s">
        <v>207</v>
      </c>
      <c r="B80" s="44" t="s">
        <v>158</v>
      </c>
      <c r="D80" s="113"/>
      <c r="E80" s="136"/>
      <c r="F80" s="122"/>
      <c r="G80" s="113"/>
      <c r="H80" s="114">
        <f t="shared" si="8"/>
        <v>0</v>
      </c>
    </row>
    <row r="81" spans="1:8" ht="18" customHeight="1" x14ac:dyDescent="0.55000000000000004">
      <c r="A81" s="42"/>
      <c r="H81" s="137"/>
    </row>
    <row r="82" spans="1:8" ht="18" customHeight="1" x14ac:dyDescent="0.55000000000000004">
      <c r="A82" s="42" t="s">
        <v>159</v>
      </c>
      <c r="B82" s="105" t="s">
        <v>282</v>
      </c>
      <c r="C82" s="105" t="s">
        <v>253</v>
      </c>
      <c r="D82" s="114">
        <f t="shared" ref="D82:H82" si="9">SUM(D77:D80)</f>
        <v>148317</v>
      </c>
      <c r="E82" s="138"/>
      <c r="F82" s="114">
        <f t="shared" si="9"/>
        <v>0</v>
      </c>
      <c r="G82" s="114">
        <f t="shared" si="9"/>
        <v>0</v>
      </c>
      <c r="H82" s="114">
        <f t="shared" si="9"/>
        <v>148317</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10">(D87+E87)-F87-G87</f>
        <v>0</v>
      </c>
    </row>
    <row r="88" spans="1:8" ht="18" customHeight="1" x14ac:dyDescent="0.55000000000000004">
      <c r="A88" s="42" t="s">
        <v>210</v>
      </c>
      <c r="B88" s="44" t="s">
        <v>186</v>
      </c>
      <c r="D88" s="113">
        <v>26487</v>
      </c>
      <c r="E88" s="120">
        <v>22734</v>
      </c>
      <c r="F88" s="120"/>
      <c r="G88" s="113"/>
      <c r="H88" s="114">
        <f t="shared" si="10"/>
        <v>49221</v>
      </c>
    </row>
    <row r="89" spans="1:8" ht="18" customHeight="1" x14ac:dyDescent="0.55000000000000004">
      <c r="A89" s="42" t="s">
        <v>211</v>
      </c>
      <c r="B89" s="44" t="s">
        <v>162</v>
      </c>
      <c r="D89" s="113"/>
      <c r="E89" s="120"/>
      <c r="F89" s="120"/>
      <c r="G89" s="113"/>
      <c r="H89" s="114">
        <f t="shared" si="10"/>
        <v>0</v>
      </c>
    </row>
    <row r="90" spans="1:8" ht="18" customHeight="1" x14ac:dyDescent="0.55000000000000004">
      <c r="A90" s="42" t="s">
        <v>212</v>
      </c>
      <c r="B90" s="44" t="s">
        <v>163</v>
      </c>
      <c r="D90" s="113"/>
      <c r="E90" s="120"/>
      <c r="F90" s="120"/>
      <c r="G90" s="113"/>
      <c r="H90" s="114">
        <f t="shared" si="10"/>
        <v>0</v>
      </c>
    </row>
    <row r="91" spans="1:8" ht="18" customHeight="1" x14ac:dyDescent="0.55000000000000004">
      <c r="A91" s="42" t="s">
        <v>213</v>
      </c>
      <c r="B91" s="44" t="s">
        <v>164</v>
      </c>
      <c r="D91" s="113"/>
      <c r="E91" s="120"/>
      <c r="F91" s="120"/>
      <c r="G91" s="113"/>
      <c r="H91" s="114">
        <f t="shared" si="10"/>
        <v>0</v>
      </c>
    </row>
    <row r="92" spans="1:8" ht="18" customHeight="1" x14ac:dyDescent="0.55000000000000004">
      <c r="A92" s="42" t="s">
        <v>214</v>
      </c>
      <c r="B92" s="44" t="s">
        <v>187</v>
      </c>
      <c r="D92" s="139"/>
      <c r="E92" s="120"/>
      <c r="F92" s="189"/>
      <c r="G92" s="139"/>
      <c r="H92" s="114">
        <f t="shared" si="10"/>
        <v>0</v>
      </c>
    </row>
    <row r="93" spans="1:8" ht="18" customHeight="1" x14ac:dyDescent="0.55000000000000004">
      <c r="A93" s="42" t="s">
        <v>215</v>
      </c>
      <c r="B93" s="44" t="s">
        <v>189</v>
      </c>
      <c r="D93" s="113"/>
      <c r="E93" s="120"/>
      <c r="F93" s="120"/>
      <c r="G93" s="113"/>
      <c r="H93" s="114">
        <f t="shared" si="10"/>
        <v>0</v>
      </c>
    </row>
    <row r="94" spans="1:8" ht="18" customHeight="1" x14ac:dyDescent="0.55000000000000004">
      <c r="A94" s="42" t="s">
        <v>216</v>
      </c>
      <c r="B94" s="130"/>
      <c r="D94" s="113"/>
      <c r="E94" s="120"/>
      <c r="F94" s="120"/>
      <c r="G94" s="113"/>
      <c r="H94" s="114">
        <f t="shared" si="10"/>
        <v>0</v>
      </c>
    </row>
    <row r="95" spans="1:8" ht="18" customHeight="1" x14ac:dyDescent="0.55000000000000004">
      <c r="A95" s="42" t="s">
        <v>284</v>
      </c>
      <c r="B95" s="130"/>
      <c r="D95" s="113"/>
      <c r="E95" s="120"/>
      <c r="F95" s="120"/>
      <c r="G95" s="113"/>
      <c r="H95" s="114">
        <f t="shared" si="10"/>
        <v>0</v>
      </c>
    </row>
    <row r="96" spans="1:8" ht="18" customHeight="1" x14ac:dyDescent="0.55000000000000004">
      <c r="A96" s="42" t="s">
        <v>285</v>
      </c>
      <c r="B96" s="130"/>
      <c r="D96" s="113"/>
      <c r="E96" s="120"/>
      <c r="F96" s="120"/>
      <c r="G96" s="113"/>
      <c r="H96" s="114">
        <f t="shared" si="10"/>
        <v>0</v>
      </c>
    </row>
    <row r="97" spans="1:8" ht="18" customHeight="1" x14ac:dyDescent="0.55000000000000004">
      <c r="A97" s="42"/>
    </row>
    <row r="98" spans="1:8" ht="18" customHeight="1" x14ac:dyDescent="0.55000000000000004">
      <c r="A98" s="110" t="s">
        <v>166</v>
      </c>
      <c r="B98" s="105" t="s">
        <v>286</v>
      </c>
      <c r="C98" s="105" t="s">
        <v>253</v>
      </c>
      <c r="D98" s="114">
        <f t="shared" ref="D98:H98" si="11">SUM(D86:D96)</f>
        <v>26487</v>
      </c>
      <c r="E98" s="114">
        <f t="shared" si="11"/>
        <v>22734</v>
      </c>
      <c r="F98" s="114">
        <f t="shared" si="11"/>
        <v>0</v>
      </c>
      <c r="G98" s="114">
        <f t="shared" si="11"/>
        <v>0</v>
      </c>
      <c r="H98" s="114">
        <f t="shared" si="11"/>
        <v>49221</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19965</v>
      </c>
      <c r="E102" s="120">
        <v>17136</v>
      </c>
      <c r="F102" s="120"/>
      <c r="G102" s="113"/>
      <c r="H102" s="114">
        <f>(D102+E102)-F102-G102</f>
        <v>37101</v>
      </c>
    </row>
    <row r="103" spans="1:8" ht="18" customHeight="1" x14ac:dyDescent="0.55000000000000004">
      <c r="A103" s="42" t="s">
        <v>220</v>
      </c>
      <c r="B103" s="44" t="s">
        <v>168</v>
      </c>
      <c r="D103" s="113"/>
      <c r="E103" s="120"/>
      <c r="F103" s="120"/>
      <c r="G103" s="113"/>
      <c r="H103" s="114">
        <f t="shared" ref="H103:H106" si="12">(D103+E103)-F103-G103</f>
        <v>0</v>
      </c>
    </row>
    <row r="104" spans="1:8" ht="18" customHeight="1" x14ac:dyDescent="0.55000000000000004">
      <c r="A104" s="42" t="s">
        <v>221</v>
      </c>
      <c r="B104" s="130"/>
      <c r="D104" s="113"/>
      <c r="E104" s="120"/>
      <c r="F104" s="120"/>
      <c r="G104" s="113"/>
      <c r="H104" s="114">
        <f t="shared" si="12"/>
        <v>0</v>
      </c>
    </row>
    <row r="105" spans="1:8" ht="18" customHeight="1" x14ac:dyDescent="0.55000000000000004">
      <c r="A105" s="42" t="s">
        <v>288</v>
      </c>
      <c r="B105" s="130"/>
      <c r="D105" s="113"/>
      <c r="E105" s="120"/>
      <c r="F105" s="120"/>
      <c r="G105" s="113"/>
      <c r="H105" s="114">
        <f t="shared" si="12"/>
        <v>0</v>
      </c>
    </row>
    <row r="106" spans="1:8" ht="18" customHeight="1" x14ac:dyDescent="0.55000000000000004">
      <c r="A106" s="42" t="s">
        <v>289</v>
      </c>
      <c r="B106" s="130"/>
      <c r="D106" s="113"/>
      <c r="E106" s="120"/>
      <c r="F106" s="120"/>
      <c r="G106" s="113"/>
      <c r="H106" s="114">
        <f t="shared" si="12"/>
        <v>0</v>
      </c>
    </row>
    <row r="107" spans="1:8" ht="18" customHeight="1" x14ac:dyDescent="0.55000000000000004">
      <c r="B107" s="105"/>
    </row>
    <row r="108" spans="1:8" ht="18" customHeight="1" x14ac:dyDescent="0.55000000000000004">
      <c r="A108" s="110" t="s">
        <v>170</v>
      </c>
      <c r="B108" s="105" t="s">
        <v>290</v>
      </c>
      <c r="C108" s="105" t="s">
        <v>253</v>
      </c>
      <c r="D108" s="114">
        <f t="shared" ref="D108:H108" si="13">SUM(D102:D106)</f>
        <v>19965</v>
      </c>
      <c r="E108" s="114">
        <f t="shared" si="13"/>
        <v>17136</v>
      </c>
      <c r="F108" s="114">
        <f t="shared" si="13"/>
        <v>0</v>
      </c>
      <c r="G108" s="114">
        <f t="shared" si="13"/>
        <v>0</v>
      </c>
      <c r="H108" s="114">
        <f t="shared" si="13"/>
        <v>37101</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9234500</v>
      </c>
      <c r="G111" s="113">
        <v>864438</v>
      </c>
      <c r="H111" s="114">
        <f>F111-G111</f>
        <v>8370062</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0.85829999999999995</v>
      </c>
      <c r="F114" s="143" t="s">
        <v>299</v>
      </c>
      <c r="G114" s="144">
        <v>0.85829999999999995</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399976000</v>
      </c>
      <c r="F117" s="145"/>
    </row>
    <row r="118" spans="1:7" ht="18" customHeight="1" x14ac:dyDescent="0.55000000000000004">
      <c r="A118" s="42" t="s">
        <v>304</v>
      </c>
      <c r="B118" s="44" t="s">
        <v>305</v>
      </c>
      <c r="E118" s="113">
        <v>12279000</v>
      </c>
      <c r="F118" s="145"/>
    </row>
    <row r="119" spans="1:7" ht="18" customHeight="1" x14ac:dyDescent="0.55000000000000004">
      <c r="A119" s="42" t="s">
        <v>306</v>
      </c>
      <c r="B119" s="105" t="s">
        <v>307</v>
      </c>
      <c r="E119" s="114">
        <f>SUM(E117:E118)</f>
        <v>412255000</v>
      </c>
      <c r="F119" s="146"/>
    </row>
    <row r="120" spans="1:7" ht="18" customHeight="1" x14ac:dyDescent="0.55000000000000004">
      <c r="A120" s="42"/>
      <c r="B120" s="105"/>
      <c r="F120" s="126"/>
    </row>
    <row r="121" spans="1:7" ht="18" customHeight="1" x14ac:dyDescent="0.55000000000000004">
      <c r="A121" s="42" t="s">
        <v>308</v>
      </c>
      <c r="B121" s="105" t="s">
        <v>309</v>
      </c>
      <c r="E121" s="113">
        <v>408396000</v>
      </c>
      <c r="F121" s="145"/>
    </row>
    <row r="122" spans="1:7" ht="18" customHeight="1" x14ac:dyDescent="0.55000000000000004">
      <c r="A122" s="42"/>
      <c r="F122" s="126"/>
    </row>
    <row r="123" spans="1:7" ht="18" customHeight="1" x14ac:dyDescent="0.55000000000000004">
      <c r="A123" s="42" t="s">
        <v>310</v>
      </c>
      <c r="B123" s="105" t="s">
        <v>311</v>
      </c>
      <c r="E123" s="113">
        <f>E119-E121</f>
        <v>3859000</v>
      </c>
      <c r="F123" s="145"/>
    </row>
    <row r="124" spans="1:7" ht="18" customHeight="1" x14ac:dyDescent="0.55000000000000004">
      <c r="A124" s="42"/>
      <c r="F124" s="126"/>
    </row>
    <row r="125" spans="1:7" ht="18" customHeight="1" x14ac:dyDescent="0.55000000000000004">
      <c r="A125" s="42" t="s">
        <v>312</v>
      </c>
      <c r="B125" s="105" t="s">
        <v>313</v>
      </c>
      <c r="E125" s="113">
        <v>-11431000</v>
      </c>
      <c r="F125" s="145"/>
    </row>
    <row r="126" spans="1:7" ht="18" customHeight="1" x14ac:dyDescent="0.55000000000000004">
      <c r="A126" s="42"/>
      <c r="F126" s="126"/>
    </row>
    <row r="127" spans="1:7" ht="18" customHeight="1" x14ac:dyDescent="0.55000000000000004">
      <c r="A127" s="42" t="s">
        <v>314</v>
      </c>
      <c r="B127" s="105" t="s">
        <v>315</v>
      </c>
      <c r="E127" s="113">
        <f>E123+E125</f>
        <v>-7572000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 t="shared" ref="H132:H135" si="14">(D132+E132)-F132-G132</f>
        <v>0</v>
      </c>
    </row>
    <row r="133" spans="1:8" ht="18" customHeight="1" x14ac:dyDescent="0.55000000000000004">
      <c r="A133" s="42" t="s">
        <v>231</v>
      </c>
      <c r="B133" s="43"/>
      <c r="D133" s="113"/>
      <c r="E133" s="120"/>
      <c r="F133" s="120"/>
      <c r="G133" s="113"/>
      <c r="H133" s="114">
        <f t="shared" si="14"/>
        <v>0</v>
      </c>
    </row>
    <row r="134" spans="1:8" ht="18" customHeight="1" x14ac:dyDescent="0.55000000000000004">
      <c r="A134" s="42" t="s">
        <v>317</v>
      </c>
      <c r="B134" s="43"/>
      <c r="D134" s="113"/>
      <c r="E134" s="120"/>
      <c r="F134" s="120"/>
      <c r="G134" s="113"/>
      <c r="H134" s="114">
        <f t="shared" si="14"/>
        <v>0</v>
      </c>
    </row>
    <row r="135" spans="1:8" ht="18" customHeight="1" x14ac:dyDescent="0.55000000000000004">
      <c r="A135" s="42" t="s">
        <v>318</v>
      </c>
      <c r="B135" s="43"/>
      <c r="D135" s="113"/>
      <c r="E135" s="120"/>
      <c r="F135" s="120"/>
      <c r="G135" s="113"/>
      <c r="H135" s="114">
        <f t="shared" si="14"/>
        <v>0</v>
      </c>
    </row>
    <row r="136" spans="1:8" ht="18" customHeight="1" x14ac:dyDescent="0.55000000000000004">
      <c r="A136" s="110"/>
    </row>
    <row r="137" spans="1:8" ht="18" customHeight="1" x14ac:dyDescent="0.55000000000000004">
      <c r="A137" s="110" t="s">
        <v>174</v>
      </c>
      <c r="B137" s="105" t="s">
        <v>319</v>
      </c>
      <c r="D137" s="114">
        <f t="shared" ref="D137:H137" si="15">SUM(D131:D135)</f>
        <v>0</v>
      </c>
      <c r="E137" s="114">
        <f t="shared" si="15"/>
        <v>0</v>
      </c>
      <c r="F137" s="114">
        <f t="shared" si="15"/>
        <v>0</v>
      </c>
      <c r="G137" s="114">
        <f t="shared" si="15"/>
        <v>0</v>
      </c>
      <c r="H137" s="114">
        <f t="shared" si="15"/>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 t="shared" ref="D141:H141" si="16">D36</f>
        <v>4520360</v>
      </c>
      <c r="E141" s="147">
        <f t="shared" si="16"/>
        <v>3879825</v>
      </c>
      <c r="F141" s="147">
        <f>F36</f>
        <v>1760703</v>
      </c>
      <c r="G141" s="147">
        <f t="shared" si="16"/>
        <v>553697</v>
      </c>
      <c r="H141" s="147">
        <f t="shared" si="16"/>
        <v>6085785</v>
      </c>
    </row>
    <row r="142" spans="1:8" ht="18" customHeight="1" x14ac:dyDescent="0.55000000000000004">
      <c r="A142" s="42" t="s">
        <v>148</v>
      </c>
      <c r="B142" s="105" t="s">
        <v>176</v>
      </c>
      <c r="D142" s="147">
        <f t="shared" ref="D142:H142" si="17">D49</f>
        <v>0</v>
      </c>
      <c r="E142" s="147">
        <f t="shared" si="17"/>
        <v>0</v>
      </c>
      <c r="F142" s="147">
        <f>F49</f>
        <v>0</v>
      </c>
      <c r="G142" s="147">
        <f t="shared" si="17"/>
        <v>0</v>
      </c>
      <c r="H142" s="147">
        <f t="shared" si="17"/>
        <v>0</v>
      </c>
    </row>
    <row r="143" spans="1:8" ht="18" customHeight="1" x14ac:dyDescent="0.55000000000000004">
      <c r="A143" s="42" t="s">
        <v>200</v>
      </c>
      <c r="B143" s="105" t="s">
        <v>177</v>
      </c>
      <c r="D143" s="147">
        <f t="shared" ref="D143:H143" si="18">D64</f>
        <v>30151802</v>
      </c>
      <c r="E143" s="147">
        <f t="shared" si="18"/>
        <v>4672326</v>
      </c>
      <c r="F143" s="147">
        <f>F64</f>
        <v>0</v>
      </c>
      <c r="G143" s="147">
        <f t="shared" si="18"/>
        <v>15292</v>
      </c>
      <c r="H143" s="147">
        <f t="shared" si="18"/>
        <v>34808836</v>
      </c>
    </row>
    <row r="144" spans="1:8" ht="18" customHeight="1" x14ac:dyDescent="0.55000000000000004">
      <c r="A144" s="42" t="s">
        <v>154</v>
      </c>
      <c r="B144" s="105" t="s">
        <v>8</v>
      </c>
      <c r="D144" s="147">
        <f t="shared" ref="D144:H144" si="19">D74</f>
        <v>226173</v>
      </c>
      <c r="E144" s="147">
        <f t="shared" si="19"/>
        <v>194124</v>
      </c>
      <c r="F144" s="147">
        <f>F74</f>
        <v>0</v>
      </c>
      <c r="G144" s="147">
        <f t="shared" si="19"/>
        <v>72128</v>
      </c>
      <c r="H144" s="147">
        <f t="shared" si="19"/>
        <v>348169</v>
      </c>
    </row>
    <row r="145" spans="1:8" ht="18" customHeight="1" x14ac:dyDescent="0.55000000000000004">
      <c r="A145" s="42" t="s">
        <v>159</v>
      </c>
      <c r="B145" s="105" t="s">
        <v>9</v>
      </c>
      <c r="D145" s="147">
        <f t="shared" ref="D145:H145" si="20">D82</f>
        <v>148317</v>
      </c>
      <c r="E145" s="147">
        <f t="shared" si="20"/>
        <v>0</v>
      </c>
      <c r="F145" s="147">
        <f>F82</f>
        <v>0</v>
      </c>
      <c r="G145" s="147">
        <f t="shared" si="20"/>
        <v>0</v>
      </c>
      <c r="H145" s="147">
        <f t="shared" si="20"/>
        <v>148317</v>
      </c>
    </row>
    <row r="146" spans="1:8" ht="18" customHeight="1" x14ac:dyDescent="0.55000000000000004">
      <c r="A146" s="42" t="s">
        <v>166</v>
      </c>
      <c r="B146" s="105" t="s">
        <v>178</v>
      </c>
      <c r="D146" s="147">
        <f t="shared" ref="D146:H146" si="21">D98</f>
        <v>26487</v>
      </c>
      <c r="E146" s="147">
        <f t="shared" si="21"/>
        <v>22734</v>
      </c>
      <c r="F146" s="147">
        <f>F98</f>
        <v>0</v>
      </c>
      <c r="G146" s="147">
        <f t="shared" si="21"/>
        <v>0</v>
      </c>
      <c r="H146" s="147">
        <f t="shared" si="21"/>
        <v>49221</v>
      </c>
    </row>
    <row r="147" spans="1:8" ht="18" customHeight="1" x14ac:dyDescent="0.55000000000000004">
      <c r="A147" s="42" t="s">
        <v>170</v>
      </c>
      <c r="B147" s="105" t="s">
        <v>11</v>
      </c>
      <c r="D147" s="114">
        <f t="shared" ref="D147:H147" si="22">D108</f>
        <v>19965</v>
      </c>
      <c r="E147" s="114">
        <f t="shared" si="22"/>
        <v>17136</v>
      </c>
      <c r="F147" s="114">
        <f>F108</f>
        <v>0</v>
      </c>
      <c r="G147" s="114">
        <f t="shared" si="22"/>
        <v>0</v>
      </c>
      <c r="H147" s="114">
        <f t="shared" si="22"/>
        <v>37101</v>
      </c>
    </row>
    <row r="148" spans="1:8" ht="18" customHeight="1" x14ac:dyDescent="0.55000000000000004">
      <c r="A148" s="42" t="s">
        <v>235</v>
      </c>
      <c r="B148" s="105" t="s">
        <v>179</v>
      </c>
      <c r="D148" s="148" t="s">
        <v>321</v>
      </c>
      <c r="E148" s="148" t="s">
        <v>321</v>
      </c>
      <c r="F148" s="148"/>
      <c r="G148" s="148" t="s">
        <v>321</v>
      </c>
      <c r="H148" s="147">
        <f>H111</f>
        <v>8370062</v>
      </c>
    </row>
    <row r="149" spans="1:8" ht="18" customHeight="1" x14ac:dyDescent="0.55000000000000004">
      <c r="A149" s="42" t="s">
        <v>174</v>
      </c>
      <c r="B149" s="105" t="s">
        <v>180</v>
      </c>
      <c r="D149" s="114">
        <f t="shared" ref="D149:H149" si="23">D137</f>
        <v>0</v>
      </c>
      <c r="E149" s="114">
        <f t="shared" si="23"/>
        <v>0</v>
      </c>
      <c r="F149" s="114">
        <f>F137</f>
        <v>0</v>
      </c>
      <c r="G149" s="114">
        <f t="shared" si="23"/>
        <v>0</v>
      </c>
      <c r="H149" s="114">
        <f t="shared" si="23"/>
        <v>0</v>
      </c>
    </row>
    <row r="150" spans="1:8" ht="18" customHeight="1" x14ac:dyDescent="0.55000000000000004">
      <c r="A150" s="42" t="s">
        <v>107</v>
      </c>
      <c r="B150" s="105" t="s">
        <v>108</v>
      </c>
      <c r="D150" s="114">
        <f>D18</f>
        <v>6166626.819736545</v>
      </c>
      <c r="E150" s="114">
        <f>E18</f>
        <v>0</v>
      </c>
      <c r="F150" s="114">
        <f>F18</f>
        <v>0</v>
      </c>
      <c r="G150" s="114">
        <f>G18</f>
        <v>4985364.3727163468</v>
      </c>
      <c r="H150" s="114">
        <f>H18</f>
        <v>1181262.4470201982</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 t="shared" ref="D152:H152" si="24">SUM(D141:D150)</f>
        <v>41259730.819736548</v>
      </c>
      <c r="E152" s="199">
        <f t="shared" si="24"/>
        <v>8786145</v>
      </c>
      <c r="F152" s="199">
        <f t="shared" si="24"/>
        <v>1760703</v>
      </c>
      <c r="G152" s="199">
        <f t="shared" si="24"/>
        <v>5626481.3727163468</v>
      </c>
      <c r="H152" s="199">
        <f t="shared" si="24"/>
        <v>51028753.447020195</v>
      </c>
    </row>
    <row r="154" spans="1:8" ht="18" customHeight="1" x14ac:dyDescent="0.55000000000000004">
      <c r="A154" s="110" t="s">
        <v>322</v>
      </c>
      <c r="B154" s="105" t="s">
        <v>323</v>
      </c>
      <c r="D154" s="221">
        <f>H152/E121</f>
        <v>0.12494919991140999</v>
      </c>
    </row>
    <row r="155" spans="1:8" ht="18" customHeight="1" x14ac:dyDescent="0.55000000000000004">
      <c r="A155" s="110" t="s">
        <v>324</v>
      </c>
      <c r="B155" s="105" t="s">
        <v>325</v>
      </c>
      <c r="D155" s="221">
        <f>H152/E127</f>
        <v>-6.73913806748814</v>
      </c>
    </row>
  </sheetData>
  <mergeCells count="2">
    <mergeCell ref="C2:D2"/>
    <mergeCell ref="B13:D13"/>
  </mergeCells>
  <hyperlinks>
    <hyperlink ref="C11" r:id="rId1" xr:uid="{72EB6FD1-6486-4286-B1B7-6EF8012E3045}"/>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7B2C-F4B9-4473-A2CE-EDAC966C3472}">
  <sheetPr>
    <tabColor theme="9"/>
  </sheetPr>
  <dimension ref="A1:L155"/>
  <sheetViews>
    <sheetView showGridLines="0" topLeftCell="A136" zoomScale="80" zoomScaleNormal="80" zoomScaleSheetLayoutView="10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1" width="9" style="44"/>
    <col min="12" max="12" width="11.26171875" style="44" bestFit="1" customWidth="1"/>
    <col min="13"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5" t="s">
        <v>352</v>
      </c>
      <c r="D5" s="535"/>
      <c r="E5" s="535"/>
      <c r="F5" s="155"/>
    </row>
    <row r="6" spans="1:8" ht="18" customHeight="1" x14ac:dyDescent="0.55000000000000004">
      <c r="B6" s="42" t="s">
        <v>239</v>
      </c>
      <c r="C6" s="157">
        <v>210006</v>
      </c>
      <c r="E6" s="157"/>
      <c r="F6" s="158"/>
    </row>
    <row r="7" spans="1:8" ht="18" customHeight="1" x14ac:dyDescent="0.55000000000000004">
      <c r="B7" s="42" t="s">
        <v>241</v>
      </c>
      <c r="C7" s="156">
        <v>690</v>
      </c>
      <c r="E7" s="156"/>
      <c r="F7" s="159"/>
    </row>
    <row r="8" spans="1:8" ht="18" customHeight="1" x14ac:dyDescent="0.55000000000000004">
      <c r="C8" s="160"/>
      <c r="E8" s="160"/>
      <c r="F8" s="126"/>
    </row>
    <row r="9" spans="1:8" ht="18" customHeight="1" x14ac:dyDescent="0.55000000000000004">
      <c r="B9" s="42" t="s">
        <v>243</v>
      </c>
      <c r="C9" s="164" t="s">
        <v>353</v>
      </c>
      <c r="E9" s="164"/>
      <c r="F9" s="155"/>
    </row>
    <row r="10" spans="1:8" ht="18" customHeight="1" x14ac:dyDescent="0.55000000000000004">
      <c r="B10" s="42" t="s">
        <v>245</v>
      </c>
      <c r="C10" s="162" t="s">
        <v>354</v>
      </c>
      <c r="E10" s="162"/>
      <c r="F10" s="163"/>
    </row>
    <row r="11" spans="1:8" ht="18" customHeight="1" x14ac:dyDescent="0.55000000000000004">
      <c r="B11" s="42" t="s">
        <v>247</v>
      </c>
      <c r="C11" s="204" t="s">
        <v>355</v>
      </c>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12" ht="18" customHeight="1" x14ac:dyDescent="0.55000000000000004">
      <c r="A17" s="110" t="s">
        <v>105</v>
      </c>
      <c r="B17" s="105" t="s">
        <v>106</v>
      </c>
    </row>
    <row r="18" spans="1:12" ht="18" customHeight="1" x14ac:dyDescent="0.55000000000000004">
      <c r="A18" s="42" t="s">
        <v>107</v>
      </c>
      <c r="B18" s="44" t="s">
        <v>108</v>
      </c>
      <c r="D18" s="111">
        <v>1933941.2174189033</v>
      </c>
      <c r="E18" s="111"/>
      <c r="F18" s="111"/>
      <c r="G18" s="111">
        <v>1563480.6395921628</v>
      </c>
      <c r="H18" s="169">
        <f>(D18+E18)-G18</f>
        <v>370460.57782674045</v>
      </c>
    </row>
    <row r="19" spans="1:12" ht="45" customHeight="1" x14ac:dyDescent="0.55000000000000004">
      <c r="A19" s="168" t="s">
        <v>109</v>
      </c>
      <c r="B19" s="154"/>
      <c r="C19" s="154"/>
      <c r="D19" s="109" t="s">
        <v>99</v>
      </c>
      <c r="E19" s="109" t="s">
        <v>100</v>
      </c>
      <c r="F19" s="109" t="s">
        <v>249</v>
      </c>
      <c r="G19" s="109" t="s">
        <v>250</v>
      </c>
      <c r="H19" s="109" t="s">
        <v>251</v>
      </c>
    </row>
    <row r="20" spans="1:12" ht="18" customHeight="1" x14ac:dyDescent="0.55000000000000004">
      <c r="A20" s="110" t="s">
        <v>112</v>
      </c>
      <c r="B20" s="105" t="s">
        <v>113</v>
      </c>
    </row>
    <row r="21" spans="1:12" ht="18" customHeight="1" x14ac:dyDescent="0.55000000000000004">
      <c r="A21" s="42" t="s">
        <v>114</v>
      </c>
      <c r="B21" s="44" t="s">
        <v>115</v>
      </c>
      <c r="D21" s="113">
        <f>[48]CHNA!R262</f>
        <v>36740.400000000001</v>
      </c>
      <c r="E21" s="120">
        <f>+[48]CHNA!S262</f>
        <v>27345.743376375605</v>
      </c>
      <c r="F21" s="120"/>
      <c r="G21" s="113">
        <f>[48]CHNA!U262</f>
        <v>309</v>
      </c>
      <c r="H21" s="114">
        <f>(D21+E21)-F21-G21</f>
        <v>63777.143376375607</v>
      </c>
      <c r="L21" s="117"/>
    </row>
    <row r="22" spans="1:12" ht="18" customHeight="1" x14ac:dyDescent="0.55000000000000004">
      <c r="A22" s="42" t="s">
        <v>116</v>
      </c>
      <c r="B22" s="44" t="s">
        <v>117</v>
      </c>
      <c r="D22" s="113">
        <f>[48]CHNA!R263</f>
        <v>2463.3000000000002</v>
      </c>
      <c r="E22" s="120">
        <f>+[48]CHNA!S263</f>
        <v>1833.4250486937001</v>
      </c>
      <c r="F22" s="120"/>
      <c r="G22" s="113">
        <f>[48]CHNA!U263</f>
        <v>0</v>
      </c>
      <c r="H22" s="114">
        <f t="shared" ref="H22:H34" si="0">(D22+E22)-F22-G22</f>
        <v>4296.7250486937</v>
      </c>
    </row>
    <row r="23" spans="1:12" ht="18" customHeight="1" x14ac:dyDescent="0.55000000000000004">
      <c r="A23" s="42" t="s">
        <v>118</v>
      </c>
      <c r="B23" s="44" t="s">
        <v>119</v>
      </c>
      <c r="D23" s="113">
        <f>[48]CHNA!R264</f>
        <v>21457.5</v>
      </c>
      <c r="E23" s="120">
        <f>+[48]CHNA!S264</f>
        <v>15970.737621217499</v>
      </c>
      <c r="F23" s="120"/>
      <c r="G23" s="113">
        <f>[48]CHNA!U264</f>
        <v>10232.4</v>
      </c>
      <c r="H23" s="114">
        <f t="shared" si="0"/>
        <v>27195.837621217499</v>
      </c>
    </row>
    <row r="24" spans="1:12" ht="18" customHeight="1" x14ac:dyDescent="0.55000000000000004">
      <c r="A24" s="42" t="s">
        <v>120</v>
      </c>
      <c r="B24" s="44" t="s">
        <v>121</v>
      </c>
      <c r="D24" s="113">
        <f>[48]CHNA!R265</f>
        <v>175686.3</v>
      </c>
      <c r="E24" s="120">
        <f>+[48]CHNA!S265</f>
        <v>130762.66111814069</v>
      </c>
      <c r="F24" s="120"/>
      <c r="G24" s="113">
        <f>[48]CHNA!U265</f>
        <v>9513.9</v>
      </c>
      <c r="H24" s="114">
        <f t="shared" si="0"/>
        <v>296935.06111814064</v>
      </c>
    </row>
    <row r="25" spans="1:12" ht="18" customHeight="1" x14ac:dyDescent="0.55000000000000004">
      <c r="A25" s="42" t="s">
        <v>122</v>
      </c>
      <c r="B25" s="44" t="s">
        <v>123</v>
      </c>
      <c r="D25" s="113">
        <f>[48]CHNA!R266</f>
        <v>29483.399999999998</v>
      </c>
      <c r="E25" s="120">
        <f>+[48]CHNA!S266</f>
        <v>21944.385207102601</v>
      </c>
      <c r="F25" s="120"/>
      <c r="G25" s="113">
        <f>[48]CHNA!U266</f>
        <v>45</v>
      </c>
      <c r="H25" s="114">
        <f t="shared" si="0"/>
        <v>51382.785207102599</v>
      </c>
    </row>
    <row r="26" spans="1:12" ht="18" customHeight="1" x14ac:dyDescent="0.55000000000000004">
      <c r="A26" s="42" t="s">
        <v>124</v>
      </c>
      <c r="B26" s="44" t="s">
        <v>125</v>
      </c>
      <c r="D26" s="113">
        <f>[48]CHNA!R267</f>
        <v>2686.2</v>
      </c>
      <c r="E26" s="120">
        <f>+[48]CHNA!S267</f>
        <v>1999.3286915118001</v>
      </c>
      <c r="F26" s="120"/>
      <c r="G26" s="113">
        <f>[48]CHNA!U267</f>
        <v>0</v>
      </c>
      <c r="H26" s="114">
        <f t="shared" si="0"/>
        <v>4685.5286915117995</v>
      </c>
    </row>
    <row r="27" spans="1:12" ht="18" customHeight="1" x14ac:dyDescent="0.55000000000000004">
      <c r="A27" s="42" t="s">
        <v>126</v>
      </c>
      <c r="B27" s="44" t="s">
        <v>185</v>
      </c>
      <c r="D27" s="113"/>
      <c r="E27" s="120"/>
      <c r="F27" s="120"/>
      <c r="G27" s="113"/>
      <c r="H27" s="114">
        <f t="shared" si="0"/>
        <v>0</v>
      </c>
    </row>
    <row r="28" spans="1:12" ht="18" customHeight="1" x14ac:dyDescent="0.55000000000000004">
      <c r="A28" s="42" t="s">
        <v>127</v>
      </c>
      <c r="B28" s="44" t="s">
        <v>128</v>
      </c>
      <c r="D28" s="113"/>
      <c r="E28" s="120"/>
      <c r="F28" s="120"/>
      <c r="G28" s="113"/>
      <c r="H28" s="114">
        <f t="shared" si="0"/>
        <v>0</v>
      </c>
    </row>
    <row r="29" spans="1:12" ht="18" customHeight="1" x14ac:dyDescent="0.55000000000000004">
      <c r="A29" s="42" t="s">
        <v>129</v>
      </c>
      <c r="B29" s="44" t="s">
        <v>130</v>
      </c>
      <c r="D29" s="113">
        <f>[48]CHNA!R268</f>
        <v>241066.79999999996</v>
      </c>
      <c r="E29" s="120">
        <f>+[48]CHNA!S268</f>
        <v>179425.12464110518</v>
      </c>
      <c r="F29" s="120"/>
      <c r="G29" s="113">
        <f>[48]CHNA!U268</f>
        <v>0</v>
      </c>
      <c r="H29" s="114">
        <f t="shared" si="0"/>
        <v>420491.92464110511</v>
      </c>
    </row>
    <row r="30" spans="1:12" ht="18" customHeight="1" x14ac:dyDescent="0.55000000000000004">
      <c r="A30" s="42" t="s">
        <v>131</v>
      </c>
      <c r="B30" s="43"/>
      <c r="D30" s="113"/>
      <c r="E30" s="120"/>
      <c r="F30" s="120"/>
      <c r="G30" s="113"/>
      <c r="H30" s="114">
        <f t="shared" si="0"/>
        <v>0</v>
      </c>
    </row>
    <row r="31" spans="1:12" ht="18" customHeight="1" x14ac:dyDescent="0.55000000000000004">
      <c r="A31" s="42" t="s">
        <v>133</v>
      </c>
      <c r="B31" s="43"/>
      <c r="D31" s="113"/>
      <c r="E31" s="120"/>
      <c r="F31" s="120"/>
      <c r="G31" s="113"/>
      <c r="H31" s="114">
        <f t="shared" si="0"/>
        <v>0</v>
      </c>
    </row>
    <row r="32" spans="1:12"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509583.9</v>
      </c>
      <c r="E36" s="114">
        <f>SUM(E21:E34)</f>
        <v>379281.40570414707</v>
      </c>
      <c r="F36" s="114">
        <f>SUM(F21:F34)</f>
        <v>0</v>
      </c>
      <c r="G36" s="114">
        <f>SUM(G21:G34)</f>
        <v>20100.3</v>
      </c>
      <c r="H36" s="114">
        <f>SUM(H21:H34)</f>
        <v>868765.00570414693</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f>[48]CHNA!R271</f>
        <v>72478.5</v>
      </c>
      <c r="E40" s="120">
        <f>+[48]CHNA!S271</f>
        <v>53945.478582286494</v>
      </c>
      <c r="F40" s="120"/>
      <c r="G40" s="113">
        <f>[48]CHNA!U271</f>
        <v>0</v>
      </c>
      <c r="H40" s="114">
        <f>(D40+E40)-F40-G40</f>
        <v>126423.97858228649</v>
      </c>
    </row>
    <row r="41" spans="1:8" ht="18" customHeight="1" x14ac:dyDescent="0.55000000000000004">
      <c r="A41" s="42" t="s">
        <v>193</v>
      </c>
      <c r="B41" s="44" t="s">
        <v>141</v>
      </c>
      <c r="D41" s="113">
        <f>[48]CHNA!R272</f>
        <v>57713.4</v>
      </c>
      <c r="E41" s="120">
        <f>+[48]CHNA!S272</f>
        <v>42955.8694455726</v>
      </c>
      <c r="F41" s="120"/>
      <c r="G41" s="113">
        <f>[48]CHNA!U272</f>
        <v>0</v>
      </c>
      <c r="H41" s="114">
        <f t="shared" ref="H41:H47" si="1">(D41+E41)-F41-G41</f>
        <v>100669.2694455726</v>
      </c>
    </row>
    <row r="42" spans="1:8" ht="18" customHeight="1" x14ac:dyDescent="0.55000000000000004">
      <c r="A42" s="42" t="s">
        <v>194</v>
      </c>
      <c r="B42" s="44" t="s">
        <v>142</v>
      </c>
      <c r="D42" s="113">
        <f>[48]CHNA!R273</f>
        <v>152619.9</v>
      </c>
      <c r="E42" s="120">
        <f>+[48]CHNA!S273</f>
        <v>113594.42519755111</v>
      </c>
      <c r="F42" s="120"/>
      <c r="G42" s="113">
        <f>[48]CHNA!U273</f>
        <v>0</v>
      </c>
      <c r="H42" s="114">
        <f t="shared" si="1"/>
        <v>266214.32519755111</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282811.8</v>
      </c>
      <c r="E49" s="114">
        <f>SUM(E40:E47)</f>
        <v>210495.7732254102</v>
      </c>
      <c r="F49" s="114">
        <f>SUM(F40:F47)</f>
        <v>0</v>
      </c>
      <c r="G49" s="114">
        <f>SUM(G40:G47)</f>
        <v>0</v>
      </c>
      <c r="H49" s="114">
        <f>SUM(H40:H47)</f>
        <v>493307.57322541019</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222" t="s">
        <v>356</v>
      </c>
      <c r="D54" s="113">
        <f>+'[48]Physician Subsidies'!D4</f>
        <v>396047</v>
      </c>
      <c r="E54" s="120">
        <v>0</v>
      </c>
      <c r="F54" s="120"/>
      <c r="G54" s="113"/>
      <c r="H54" s="114">
        <f t="shared" ref="H54:H62" si="2">(D54+E54)-F54-G54</f>
        <v>396047</v>
      </c>
    </row>
    <row r="55" spans="1:8" ht="18" customHeight="1" x14ac:dyDescent="0.55000000000000004">
      <c r="A55" s="42" t="s">
        <v>262</v>
      </c>
      <c r="B55" s="223" t="s">
        <v>357</v>
      </c>
      <c r="D55" s="113">
        <f>+'[48]Physician Subsidies'!D5</f>
        <v>519009</v>
      </c>
      <c r="E55" s="120">
        <v>0</v>
      </c>
      <c r="F55" s="120"/>
      <c r="G55" s="113"/>
      <c r="H55" s="114">
        <f t="shared" si="2"/>
        <v>519009</v>
      </c>
    </row>
    <row r="56" spans="1:8" ht="18" customHeight="1" x14ac:dyDescent="0.55000000000000004">
      <c r="A56" s="42" t="s">
        <v>264</v>
      </c>
      <c r="B56" s="222" t="s">
        <v>358</v>
      </c>
      <c r="D56" s="113">
        <f>+'[48]Physician Subsidies'!D6</f>
        <v>1072557</v>
      </c>
      <c r="E56" s="120">
        <v>0</v>
      </c>
      <c r="F56" s="120"/>
      <c r="G56" s="113"/>
      <c r="H56" s="114">
        <f t="shared" si="2"/>
        <v>1072557</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1987613</v>
      </c>
      <c r="E64" s="114">
        <f>SUM(E53:E62)</f>
        <v>0</v>
      </c>
      <c r="F64" s="114">
        <f>SUM(F53:F62)</f>
        <v>0</v>
      </c>
      <c r="G64" s="114">
        <f>SUM(G53:G62)</f>
        <v>0</v>
      </c>
      <c r="H64" s="114">
        <f>SUM(H53:H62)</f>
        <v>1987613</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13">
        <f>[48]CHNA!R276</f>
        <v>241316.7</v>
      </c>
      <c r="E68" s="120">
        <f>+[48]CHNA!S276</f>
        <v>179611.1242837263</v>
      </c>
      <c r="F68" s="120"/>
      <c r="G68" s="113">
        <f>[48]CHNA!U276</f>
        <v>0</v>
      </c>
      <c r="H68" s="114">
        <f>(D68+E68)-F68-G68</f>
        <v>420927.82428372628</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241316.7</v>
      </c>
      <c r="E74" s="135">
        <f>SUM(E68:E72)</f>
        <v>179611.1242837263</v>
      </c>
      <c r="F74" s="135">
        <f>SUM(F68:F72)</f>
        <v>0</v>
      </c>
      <c r="G74" s="114">
        <f>SUM(G68:G72)</f>
        <v>0</v>
      </c>
      <c r="H74" s="114">
        <f>SUM(H68:H72)</f>
        <v>420927.82428372628</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f>[48]CHNA!R278</f>
        <v>2550</v>
      </c>
      <c r="E77" s="136"/>
      <c r="F77" s="122"/>
      <c r="G77" s="113">
        <f>[48]CHNA!U278</f>
        <v>0</v>
      </c>
      <c r="H77" s="114">
        <f>(D77-F77-G77)</f>
        <v>2550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f>[48]CHNA!R279</f>
        <v>28075.8</v>
      </c>
      <c r="E79" s="136"/>
      <c r="F79" s="122"/>
      <c r="G79" s="113">
        <f>[48]CHNA!U279</f>
        <v>0</v>
      </c>
      <c r="H79" s="114">
        <f>(D79-F79-G79)</f>
        <v>28075.8</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30625.8</v>
      </c>
      <c r="E82" s="138"/>
      <c r="F82" s="114">
        <f>SUM(F77:F80)</f>
        <v>0</v>
      </c>
      <c r="G82" s="114">
        <f>SUM(G77:G80)</f>
        <v>0</v>
      </c>
      <c r="H82" s="114">
        <f>SUM(H77:H80)</f>
        <v>30625.8</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f>[48]CHNA!R282</f>
        <v>994.5</v>
      </c>
      <c r="E86" s="120">
        <f>+[48]CHNA!S282</f>
        <v>740.2026594104999</v>
      </c>
      <c r="F86" s="120"/>
      <c r="G86" s="113">
        <f>[48]CHNA!U282</f>
        <v>0</v>
      </c>
      <c r="H86" s="114">
        <f>(D86+E86)-F86-G86</f>
        <v>1734.7026594105</v>
      </c>
    </row>
    <row r="87" spans="1:8" ht="18" customHeight="1" x14ac:dyDescent="0.55000000000000004">
      <c r="A87" s="42" t="s">
        <v>209</v>
      </c>
      <c r="B87" s="44" t="s">
        <v>161</v>
      </c>
      <c r="D87" s="113">
        <f>[48]CHNA!R283</f>
        <v>1206.5999999999999</v>
      </c>
      <c r="E87" s="120">
        <f>+[48]CHNA!S283</f>
        <v>898.0679023074</v>
      </c>
      <c r="F87" s="120"/>
      <c r="G87" s="113">
        <f>[48]CHNA!U283</f>
        <v>0</v>
      </c>
      <c r="H87" s="114">
        <f t="shared" ref="H87:H96" si="3">(D87+E87)-F87-G87</f>
        <v>2104.6679023073998</v>
      </c>
    </row>
    <row r="88" spans="1:8" ht="18" customHeight="1" x14ac:dyDescent="0.55000000000000004">
      <c r="A88" s="42" t="s">
        <v>210</v>
      </c>
      <c r="B88" s="44" t="s">
        <v>186</v>
      </c>
      <c r="D88" s="113">
        <f>[48]CHNA!R284</f>
        <v>19278.599999999999</v>
      </c>
      <c r="E88" s="120">
        <f>+[48]CHNA!S284</f>
        <v>14348.990437115399</v>
      </c>
      <c r="F88" s="120"/>
      <c r="G88" s="113">
        <f>[48]CHNA!U284</f>
        <v>0</v>
      </c>
      <c r="H88" s="114">
        <f t="shared" si="3"/>
        <v>33627.590437115396</v>
      </c>
    </row>
    <row r="89" spans="1:8" ht="18" customHeight="1" x14ac:dyDescent="0.55000000000000004">
      <c r="A89" s="42" t="s">
        <v>211</v>
      </c>
      <c r="B89" s="44" t="s">
        <v>162</v>
      </c>
      <c r="D89" s="113">
        <f>[48]CHNA!R285</f>
        <v>260.39999999999998</v>
      </c>
      <c r="E89" s="120">
        <f>+[48]CHNA!S285</f>
        <v>193.81475365559999</v>
      </c>
      <c r="F89" s="120"/>
      <c r="G89" s="113">
        <f>[48]CHNA!U285</f>
        <v>0</v>
      </c>
      <c r="H89" s="114">
        <f t="shared" si="3"/>
        <v>454.21475365559996</v>
      </c>
    </row>
    <row r="90" spans="1:8" ht="18" customHeight="1" x14ac:dyDescent="0.55000000000000004">
      <c r="A90" s="42" t="s">
        <v>212</v>
      </c>
      <c r="B90" s="44" t="s">
        <v>163</v>
      </c>
      <c r="D90" s="113">
        <f>[48]CHNA!R286</f>
        <v>25656.899999999998</v>
      </c>
      <c r="E90" s="120">
        <f>+[48]CHNA!S286</f>
        <v>19096.335457244099</v>
      </c>
      <c r="F90" s="120"/>
      <c r="G90" s="113">
        <f>[48]CHNA!U286</f>
        <v>0</v>
      </c>
      <c r="H90" s="114">
        <f t="shared" si="3"/>
        <v>44753.235457244096</v>
      </c>
    </row>
    <row r="91" spans="1:8" ht="18" customHeight="1" x14ac:dyDescent="0.55000000000000004">
      <c r="A91" s="42" t="s">
        <v>213</v>
      </c>
      <c r="B91" s="44" t="s">
        <v>164</v>
      </c>
      <c r="D91" s="113">
        <f>[48]CHNA!R287</f>
        <v>124.19999999999999</v>
      </c>
      <c r="E91" s="120">
        <f>+[48]CHNA!S287</f>
        <v>92.441599093799994</v>
      </c>
      <c r="F91" s="120"/>
      <c r="G91" s="113">
        <f>[48]CHNA!U287</f>
        <v>0</v>
      </c>
      <c r="H91" s="114">
        <f t="shared" si="3"/>
        <v>216.64159909379998</v>
      </c>
    </row>
    <row r="92" spans="1:8" ht="18" customHeight="1" x14ac:dyDescent="0.55000000000000004">
      <c r="A92" s="42" t="s">
        <v>214</v>
      </c>
      <c r="B92" s="44" t="s">
        <v>187</v>
      </c>
      <c r="D92" s="113"/>
      <c r="E92" s="120"/>
      <c r="F92" s="189"/>
      <c r="G92" s="113"/>
      <c r="H92" s="114"/>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47521.2</v>
      </c>
      <c r="E98" s="114">
        <f>SUM(E86:E96)</f>
        <v>35369.852808826799</v>
      </c>
      <c r="F98" s="114">
        <f>SUM(F86:F96)</f>
        <v>0</v>
      </c>
      <c r="G98" s="114">
        <f>SUM(G86:G96)</f>
        <v>0</v>
      </c>
      <c r="H98" s="114">
        <f>SUM(H86:H96)</f>
        <v>82891.052808826789</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f>[48]CHNA!R290</f>
        <v>46140.6</v>
      </c>
      <c r="E102" s="120">
        <f>+[48]CHNA!S290</f>
        <v>34342.277352233396</v>
      </c>
      <c r="F102" s="120"/>
      <c r="G102" s="113">
        <f>[48]CHNA!U290</f>
        <v>0</v>
      </c>
      <c r="H102" s="114">
        <f>(D102+E102)-F102-G102</f>
        <v>80482.877352233394</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46140.6</v>
      </c>
      <c r="E108" s="114">
        <f>SUM(E102:E106)</f>
        <v>34342.277352233396</v>
      </c>
      <c r="F108" s="114">
        <f>SUM(F102:F106)</f>
        <v>0</v>
      </c>
      <c r="G108" s="114">
        <f>SUM(G102:G106)</f>
        <v>0</v>
      </c>
      <c r="H108" s="114">
        <f>SUM(H102:H106)</f>
        <v>80482.877352233394</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f>1298000</f>
        <v>1298000</v>
      </c>
      <c r="G111" s="113">
        <v>0</v>
      </c>
      <c r="H111" s="114">
        <f>F111-G111</f>
        <v>1298000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f>0.744296289</f>
        <v>0.744296289</v>
      </c>
      <c r="F114" s="143" t="s">
        <v>299</v>
      </c>
      <c r="G114" s="224">
        <v>0.11</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f>99871000</f>
        <v>99871000</v>
      </c>
      <c r="F117" s="145"/>
    </row>
    <row r="118" spans="1:7" ht="18" customHeight="1" x14ac:dyDescent="0.55000000000000004">
      <c r="A118" s="42" t="s">
        <v>304</v>
      </c>
      <c r="B118" s="44" t="s">
        <v>305</v>
      </c>
      <c r="E118" s="113">
        <f>3834000</f>
        <v>3834000</v>
      </c>
      <c r="F118" s="145"/>
    </row>
    <row r="119" spans="1:7" ht="18" customHeight="1" x14ac:dyDescent="0.55000000000000004">
      <c r="A119" s="42" t="s">
        <v>306</v>
      </c>
      <c r="B119" s="105" t="s">
        <v>307</v>
      </c>
      <c r="E119" s="114">
        <f>SUM(E117:E118)</f>
        <v>103705000</v>
      </c>
      <c r="F119" s="146"/>
    </row>
    <row r="120" spans="1:7" ht="18" customHeight="1" x14ac:dyDescent="0.55000000000000004">
      <c r="A120" s="42"/>
      <c r="B120" s="105"/>
      <c r="F120" s="126"/>
    </row>
    <row r="121" spans="1:7" ht="18" customHeight="1" x14ac:dyDescent="0.55000000000000004">
      <c r="A121" s="42" t="s">
        <v>308</v>
      </c>
      <c r="B121" s="105" t="s">
        <v>309</v>
      </c>
      <c r="E121" s="113">
        <f>105601000</f>
        <v>105601000</v>
      </c>
      <c r="F121" s="145"/>
    </row>
    <row r="122" spans="1:7" ht="18" customHeight="1" x14ac:dyDescent="0.55000000000000004">
      <c r="A122" s="42"/>
      <c r="F122" s="126"/>
    </row>
    <row r="123" spans="1:7" ht="18" customHeight="1" x14ac:dyDescent="0.55000000000000004">
      <c r="A123" s="42" t="s">
        <v>310</v>
      </c>
      <c r="B123" s="105" t="s">
        <v>311</v>
      </c>
      <c r="E123" s="113">
        <f>-1896000</f>
        <v>-1896000</v>
      </c>
      <c r="F123" s="145"/>
    </row>
    <row r="124" spans="1:7" ht="18" customHeight="1" x14ac:dyDescent="0.55000000000000004">
      <c r="A124" s="42"/>
      <c r="F124" s="126"/>
    </row>
    <row r="125" spans="1:7" ht="18" customHeight="1" x14ac:dyDescent="0.55000000000000004">
      <c r="A125" s="42" t="s">
        <v>312</v>
      </c>
      <c r="B125" s="105" t="s">
        <v>313</v>
      </c>
      <c r="E125" s="113">
        <f>15808000-29400000</f>
        <v>-13592000</v>
      </c>
      <c r="F125" s="145"/>
    </row>
    <row r="126" spans="1:7" ht="18" customHeight="1" x14ac:dyDescent="0.55000000000000004">
      <c r="A126" s="42"/>
      <c r="F126" s="126"/>
    </row>
    <row r="127" spans="1:7" ht="18" customHeight="1" x14ac:dyDescent="0.55000000000000004">
      <c r="A127" s="42" t="s">
        <v>314</v>
      </c>
      <c r="B127" s="105" t="s">
        <v>315</v>
      </c>
      <c r="E127" s="113">
        <f>-15488000</f>
        <v>-15488000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f>[48]CHNA!R292</f>
        <v>213359.99999999997</v>
      </c>
      <c r="E131" s="120">
        <v>0</v>
      </c>
      <c r="F131" s="120"/>
      <c r="G131" s="113">
        <f>[48]CHNA!U292</f>
        <v>0</v>
      </c>
      <c r="H131" s="114">
        <f>(D131+E131)-F131-G131</f>
        <v>213359.99999999997</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213359.99999999997</v>
      </c>
      <c r="E137" s="114">
        <f>SUM(E131:E135)</f>
        <v>0</v>
      </c>
      <c r="F137" s="114">
        <f>SUM(F131:F135)</f>
        <v>0</v>
      </c>
      <c r="G137" s="114">
        <f>SUM(G131:G135)</f>
        <v>0</v>
      </c>
      <c r="H137" s="114">
        <f>SUM(H131:H135)</f>
        <v>213359.99999999997</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509583.9</v>
      </c>
      <c r="E141" s="147">
        <f>E36</f>
        <v>379281.40570414707</v>
      </c>
      <c r="F141" s="147">
        <f>F36</f>
        <v>0</v>
      </c>
      <c r="G141" s="147">
        <f>G36</f>
        <v>20100.3</v>
      </c>
      <c r="H141" s="147">
        <f>H36</f>
        <v>868765.00570414693</v>
      </c>
    </row>
    <row r="142" spans="1:8" ht="18" customHeight="1" x14ac:dyDescent="0.55000000000000004">
      <c r="A142" s="42" t="s">
        <v>148</v>
      </c>
      <c r="B142" s="105" t="s">
        <v>176</v>
      </c>
      <c r="D142" s="147">
        <f>D49</f>
        <v>282811.8</v>
      </c>
      <c r="E142" s="147">
        <f>E49</f>
        <v>210495.7732254102</v>
      </c>
      <c r="F142" s="147">
        <f>F49</f>
        <v>0</v>
      </c>
      <c r="G142" s="147">
        <f>G49</f>
        <v>0</v>
      </c>
      <c r="H142" s="147">
        <f>H49</f>
        <v>493307.57322541019</v>
      </c>
    </row>
    <row r="143" spans="1:8" ht="18" customHeight="1" x14ac:dyDescent="0.55000000000000004">
      <c r="A143" s="42" t="s">
        <v>200</v>
      </c>
      <c r="B143" s="105" t="s">
        <v>177</v>
      </c>
      <c r="D143" s="147">
        <f>D64</f>
        <v>1987613</v>
      </c>
      <c r="E143" s="147">
        <f>E64</f>
        <v>0</v>
      </c>
      <c r="F143" s="147">
        <f>F64</f>
        <v>0</v>
      </c>
      <c r="G143" s="147">
        <f>G64</f>
        <v>0</v>
      </c>
      <c r="H143" s="147">
        <f>H64</f>
        <v>1987613</v>
      </c>
    </row>
    <row r="144" spans="1:8" ht="18" customHeight="1" x14ac:dyDescent="0.55000000000000004">
      <c r="A144" s="42" t="s">
        <v>154</v>
      </c>
      <c r="B144" s="105" t="s">
        <v>8</v>
      </c>
      <c r="D144" s="147">
        <f>D74</f>
        <v>241316.7</v>
      </c>
      <c r="E144" s="147">
        <f>E74</f>
        <v>179611.1242837263</v>
      </c>
      <c r="F144" s="147">
        <f>F74</f>
        <v>0</v>
      </c>
      <c r="G144" s="147">
        <f>G74</f>
        <v>0</v>
      </c>
      <c r="H144" s="147">
        <f>H74</f>
        <v>420927.82428372628</v>
      </c>
    </row>
    <row r="145" spans="1:9" ht="18" customHeight="1" x14ac:dyDescent="0.55000000000000004">
      <c r="A145" s="42" t="s">
        <v>159</v>
      </c>
      <c r="B145" s="105" t="s">
        <v>9</v>
      </c>
      <c r="D145" s="147">
        <f>D82</f>
        <v>30625.8</v>
      </c>
      <c r="E145" s="147">
        <f>E82</f>
        <v>0</v>
      </c>
      <c r="F145" s="147">
        <f>F82</f>
        <v>0</v>
      </c>
      <c r="G145" s="147">
        <f>G82</f>
        <v>0</v>
      </c>
      <c r="H145" s="147">
        <f>H82</f>
        <v>30625.8</v>
      </c>
    </row>
    <row r="146" spans="1:9" ht="18" customHeight="1" x14ac:dyDescent="0.55000000000000004">
      <c r="A146" s="42" t="s">
        <v>166</v>
      </c>
      <c r="B146" s="105" t="s">
        <v>178</v>
      </c>
      <c r="D146" s="147">
        <f>D98</f>
        <v>47521.2</v>
      </c>
      <c r="E146" s="147">
        <f>E98</f>
        <v>35369.852808826799</v>
      </c>
      <c r="F146" s="147">
        <f>F98</f>
        <v>0</v>
      </c>
      <c r="G146" s="147">
        <f>G98</f>
        <v>0</v>
      </c>
      <c r="H146" s="147">
        <f>H98</f>
        <v>82891.052808826789</v>
      </c>
    </row>
    <row r="147" spans="1:9" ht="18" customHeight="1" x14ac:dyDescent="0.55000000000000004">
      <c r="A147" s="42" t="s">
        <v>170</v>
      </c>
      <c r="B147" s="105" t="s">
        <v>11</v>
      </c>
      <c r="D147" s="114">
        <f>D108</f>
        <v>46140.6</v>
      </c>
      <c r="E147" s="114">
        <f>E108</f>
        <v>34342.277352233396</v>
      </c>
      <c r="F147" s="114">
        <f>F108</f>
        <v>0</v>
      </c>
      <c r="G147" s="114">
        <f>G108</f>
        <v>0</v>
      </c>
      <c r="H147" s="114">
        <f>H108</f>
        <v>80482.877352233394</v>
      </c>
      <c r="I147" s="225"/>
    </row>
    <row r="148" spans="1:9" ht="18" customHeight="1" x14ac:dyDescent="0.55000000000000004">
      <c r="A148" s="42" t="s">
        <v>235</v>
      </c>
      <c r="B148" s="105" t="s">
        <v>179</v>
      </c>
      <c r="D148" s="148" t="s">
        <v>321</v>
      </c>
      <c r="E148" s="148" t="s">
        <v>321</v>
      </c>
      <c r="F148" s="148"/>
      <c r="G148" s="148" t="s">
        <v>321</v>
      </c>
      <c r="H148" s="147">
        <f>H111</f>
        <v>1298000</v>
      </c>
    </row>
    <row r="149" spans="1:9" ht="18" customHeight="1" x14ac:dyDescent="0.55000000000000004">
      <c r="A149" s="42" t="s">
        <v>174</v>
      </c>
      <c r="B149" s="105" t="s">
        <v>180</v>
      </c>
      <c r="D149" s="114">
        <f>D137</f>
        <v>213359.99999999997</v>
      </c>
      <c r="E149" s="114">
        <f>E137</f>
        <v>0</v>
      </c>
      <c r="F149" s="114">
        <f>F137</f>
        <v>0</v>
      </c>
      <c r="G149" s="114">
        <f>G137</f>
        <v>0</v>
      </c>
      <c r="H149" s="114">
        <f>H137</f>
        <v>213359.99999999997</v>
      </c>
      <c r="I149" s="225"/>
    </row>
    <row r="150" spans="1:9" ht="18" customHeight="1" x14ac:dyDescent="0.55000000000000004">
      <c r="A150" s="42" t="s">
        <v>107</v>
      </c>
      <c r="B150" s="105" t="s">
        <v>108</v>
      </c>
      <c r="D150" s="114">
        <f>D18</f>
        <v>1933941.2174189033</v>
      </c>
      <c r="E150" s="114">
        <f>E18</f>
        <v>0</v>
      </c>
      <c r="F150" s="114">
        <f>F18</f>
        <v>0</v>
      </c>
      <c r="G150" s="114">
        <f>G18</f>
        <v>1563480.6395921628</v>
      </c>
      <c r="H150" s="114">
        <f>H18</f>
        <v>370460.57782674045</v>
      </c>
    </row>
    <row r="151" spans="1:9" ht="18" customHeight="1" x14ac:dyDescent="0.55000000000000004">
      <c r="B151" s="105"/>
      <c r="D151" s="149"/>
      <c r="E151" s="149"/>
      <c r="F151" s="149"/>
      <c r="G151" s="149"/>
      <c r="H151" s="149"/>
    </row>
    <row r="152" spans="1:9" ht="18" customHeight="1" x14ac:dyDescent="0.55000000000000004">
      <c r="A152" s="110" t="s">
        <v>181</v>
      </c>
      <c r="B152" s="105" t="s">
        <v>175</v>
      </c>
      <c r="D152" s="199">
        <f>SUM(D141:D150)</f>
        <v>5292914.2174189035</v>
      </c>
      <c r="E152" s="199">
        <f>SUM(E141:E150)</f>
        <v>839100.43337434391</v>
      </c>
      <c r="F152" s="199">
        <f>SUM(F141:F150)</f>
        <v>0</v>
      </c>
      <c r="G152" s="199">
        <f>SUM(G141:G150)</f>
        <v>1583580.9395921628</v>
      </c>
      <c r="H152" s="199">
        <f>SUM(H141:H150)</f>
        <v>5846433.7112010829</v>
      </c>
    </row>
    <row r="154" spans="1:9" ht="18" customHeight="1" x14ac:dyDescent="0.55000000000000004">
      <c r="A154" s="110" t="s">
        <v>322</v>
      </c>
      <c r="B154" s="105" t="s">
        <v>323</v>
      </c>
      <c r="D154" s="200">
        <f>H152/E121</f>
        <v>5.5363431323577267E-2</v>
      </c>
    </row>
    <row r="155" spans="1:9" ht="18" customHeight="1" x14ac:dyDescent="0.55000000000000004">
      <c r="A155" s="110" t="s">
        <v>324</v>
      </c>
      <c r="B155" s="105" t="s">
        <v>325</v>
      </c>
      <c r="D155" s="200">
        <f>H152/E127</f>
        <v>-0.37748151544428482</v>
      </c>
    </row>
  </sheetData>
  <mergeCells count="3">
    <mergeCell ref="C2:D2"/>
    <mergeCell ref="C5:E5"/>
    <mergeCell ref="B13:D13"/>
  </mergeCells>
  <hyperlinks>
    <hyperlink ref="C11" r:id="rId1" xr:uid="{CFF3EB0A-A63A-454A-863F-42B18794BEEC}"/>
  </hyperlinks>
  <printOptions headings="1" gridLines="1"/>
  <pageMargins left="0.17" right="0.16" top="0.35" bottom="0.32" header="0.17" footer="0.17"/>
  <pageSetup scale="70" fitToHeight="5"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1D51-7AF0-4202-9027-293385D58C83}">
  <dimension ref="A1:J155"/>
  <sheetViews>
    <sheetView showGridLines="0" topLeftCell="A134" zoomScale="90" zoomScaleNormal="9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164" t="s">
        <v>359</v>
      </c>
      <c r="D5" s="164"/>
      <c r="E5" s="164"/>
      <c r="F5" s="155"/>
    </row>
    <row r="6" spans="1:8" ht="18" customHeight="1" x14ac:dyDescent="0.55000000000000004">
      <c r="B6" s="42" t="s">
        <v>239</v>
      </c>
      <c r="C6" s="157">
        <v>210008</v>
      </c>
      <c r="D6" s="157"/>
      <c r="E6" s="157"/>
      <c r="F6" s="158"/>
    </row>
    <row r="7" spans="1:8" ht="18" customHeight="1" x14ac:dyDescent="0.55000000000000004">
      <c r="B7" s="42" t="s">
        <v>241</v>
      </c>
      <c r="C7" s="156">
        <v>3652</v>
      </c>
      <c r="D7" s="156"/>
      <c r="E7" s="156"/>
      <c r="F7" s="159"/>
    </row>
    <row r="8" spans="1:8" ht="18" customHeight="1" x14ac:dyDescent="0.55000000000000004">
      <c r="C8" s="160"/>
      <c r="D8" s="160"/>
      <c r="E8" s="160"/>
      <c r="F8" s="126"/>
    </row>
    <row r="9" spans="1:8" ht="18" customHeight="1" x14ac:dyDescent="0.55000000000000004">
      <c r="B9" s="42" t="s">
        <v>243</v>
      </c>
      <c r="C9" s="164" t="s">
        <v>360</v>
      </c>
      <c r="D9" s="164"/>
      <c r="E9" s="164"/>
      <c r="F9" s="155"/>
    </row>
    <row r="10" spans="1:8" ht="18" customHeight="1" x14ac:dyDescent="0.55000000000000004">
      <c r="B10" s="42" t="s">
        <v>245</v>
      </c>
      <c r="C10" s="162" t="s">
        <v>361</v>
      </c>
      <c r="D10" s="162"/>
      <c r="E10" s="162"/>
      <c r="F10" s="163"/>
    </row>
    <row r="11" spans="1:8" ht="18" customHeight="1" x14ac:dyDescent="0.55000000000000004">
      <c r="B11" s="42" t="s">
        <v>247</v>
      </c>
      <c r="C11" s="164" t="s">
        <v>362</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9602659.8582706396</v>
      </c>
      <c r="E18" s="111"/>
      <c r="F18" s="111"/>
      <c r="G18" s="111">
        <v>7763200.1643941058</v>
      </c>
      <c r="H18" s="169">
        <f>(D18+E18)-G18</f>
        <v>1839459.6938765338</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2131689.3352098679</v>
      </c>
      <c r="E21" s="120">
        <v>1670427.9296631804</v>
      </c>
      <c r="F21" s="120">
        <v>0</v>
      </c>
      <c r="G21" s="113">
        <v>148338.39000000001</v>
      </c>
      <c r="H21" s="114">
        <f>(D21+E21)-F21-G21</f>
        <v>3653778.8748730482</v>
      </c>
    </row>
    <row r="22" spans="1:8" ht="18" customHeight="1" x14ac:dyDescent="0.55000000000000004">
      <c r="A22" s="42" t="s">
        <v>116</v>
      </c>
      <c r="B22" s="44" t="s">
        <v>117</v>
      </c>
      <c r="D22" s="113">
        <v>1624719.5655588238</v>
      </c>
      <c r="E22" s="120">
        <v>1270023.3489672635</v>
      </c>
      <c r="F22" s="120">
        <v>0</v>
      </c>
      <c r="G22" s="113">
        <v>0</v>
      </c>
      <c r="H22" s="114">
        <f t="shared" ref="H22:H34" si="0">(D22+E22)-F22-G22</f>
        <v>2894742.9145260872</v>
      </c>
    </row>
    <row r="23" spans="1:8" ht="18" customHeight="1" x14ac:dyDescent="0.55000000000000004">
      <c r="A23" s="42" t="s">
        <v>118</v>
      </c>
      <c r="B23" s="44" t="s">
        <v>119</v>
      </c>
      <c r="D23" s="113">
        <v>0</v>
      </c>
      <c r="E23" s="120">
        <v>0</v>
      </c>
      <c r="F23" s="120">
        <v>0</v>
      </c>
      <c r="G23" s="113">
        <v>0</v>
      </c>
      <c r="H23" s="114">
        <f t="shared" si="0"/>
        <v>0</v>
      </c>
    </row>
    <row r="24" spans="1:8" ht="18" customHeight="1" x14ac:dyDescent="0.55000000000000004">
      <c r="A24" s="42" t="s">
        <v>120</v>
      </c>
      <c r="B24" s="44" t="s">
        <v>121</v>
      </c>
      <c r="D24" s="113">
        <v>0</v>
      </c>
      <c r="E24" s="120">
        <v>0</v>
      </c>
      <c r="F24" s="120">
        <v>0</v>
      </c>
      <c r="G24" s="113">
        <v>0</v>
      </c>
      <c r="H24" s="114">
        <f t="shared" si="0"/>
        <v>0</v>
      </c>
    </row>
    <row r="25" spans="1:8" ht="18" customHeight="1" x14ac:dyDescent="0.55000000000000004">
      <c r="A25" s="42" t="s">
        <v>122</v>
      </c>
      <c r="B25" s="44" t="s">
        <v>123</v>
      </c>
      <c r="D25" s="113">
        <v>54460</v>
      </c>
      <c r="E25" s="120">
        <v>42675.779977339218</v>
      </c>
      <c r="F25" s="120">
        <v>0</v>
      </c>
      <c r="G25" s="113">
        <v>0</v>
      </c>
      <c r="H25" s="114">
        <f t="shared" si="0"/>
        <v>97135.779977339218</v>
      </c>
    </row>
    <row r="26" spans="1:8" ht="18" customHeight="1" x14ac:dyDescent="0.55000000000000004">
      <c r="A26" s="42" t="s">
        <v>124</v>
      </c>
      <c r="B26" s="44" t="s">
        <v>125</v>
      </c>
      <c r="D26" s="113">
        <v>0</v>
      </c>
      <c r="E26" s="120">
        <v>0</v>
      </c>
      <c r="F26" s="120">
        <v>0</v>
      </c>
      <c r="G26" s="113">
        <v>0</v>
      </c>
      <c r="H26" s="114">
        <f t="shared" si="0"/>
        <v>0</v>
      </c>
    </row>
    <row r="27" spans="1:8" ht="18" customHeight="1" x14ac:dyDescent="0.55000000000000004">
      <c r="A27" s="42" t="s">
        <v>126</v>
      </c>
      <c r="B27" s="44" t="s">
        <v>185</v>
      </c>
      <c r="D27" s="113">
        <v>0</v>
      </c>
      <c r="E27" s="120">
        <v>0</v>
      </c>
      <c r="F27" s="120">
        <v>0</v>
      </c>
      <c r="G27" s="113">
        <v>0</v>
      </c>
      <c r="H27" s="114">
        <f t="shared" si="0"/>
        <v>0</v>
      </c>
    </row>
    <row r="28" spans="1:8" ht="18" customHeight="1" x14ac:dyDescent="0.55000000000000004">
      <c r="A28" s="42" t="s">
        <v>127</v>
      </c>
      <c r="B28" s="44" t="s">
        <v>128</v>
      </c>
      <c r="D28" s="113">
        <v>0</v>
      </c>
      <c r="E28" s="120">
        <v>0</v>
      </c>
      <c r="F28" s="120">
        <v>0</v>
      </c>
      <c r="G28" s="113">
        <v>0</v>
      </c>
      <c r="H28" s="114">
        <f t="shared" si="0"/>
        <v>0</v>
      </c>
    </row>
    <row r="29" spans="1:8" ht="18" customHeight="1" x14ac:dyDescent="0.55000000000000004">
      <c r="A29" s="42" t="s">
        <v>129</v>
      </c>
      <c r="B29" s="44" t="s">
        <v>130</v>
      </c>
      <c r="D29" s="113">
        <v>544327.21399999992</v>
      </c>
      <c r="E29" s="120">
        <v>426544.04003565991</v>
      </c>
      <c r="F29" s="120">
        <v>0</v>
      </c>
      <c r="G29" s="113">
        <v>0</v>
      </c>
      <c r="H29" s="114">
        <f t="shared" si="0"/>
        <v>970871.25403565983</v>
      </c>
    </row>
    <row r="30" spans="1:8" ht="18" customHeight="1" x14ac:dyDescent="0.55000000000000004">
      <c r="A30" s="42" t="s">
        <v>131</v>
      </c>
      <c r="B30" s="130" t="s">
        <v>363</v>
      </c>
      <c r="D30" s="113">
        <v>759596.33000000007</v>
      </c>
      <c r="E30" s="120">
        <v>595232.57162457507</v>
      </c>
      <c r="F30" s="120">
        <v>0</v>
      </c>
      <c r="G30" s="113">
        <v>0</v>
      </c>
      <c r="H30" s="114">
        <f t="shared" si="0"/>
        <v>1354828.9016245753</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5114792.4447686914</v>
      </c>
      <c r="E36" s="114">
        <f>SUM(E21:E34)</f>
        <v>4004903.6702680183</v>
      </c>
      <c r="F36" s="114">
        <f>SUM(F21:F34)</f>
        <v>0</v>
      </c>
      <c r="G36" s="114">
        <f>SUM(G21:G34)</f>
        <v>148338.39000000001</v>
      </c>
      <c r="H36" s="114">
        <f>SUM(H21:H34)</f>
        <v>8971357.7250367105</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6386304.1920020096</v>
      </c>
      <c r="E40" s="120">
        <v>5004416.3159426535</v>
      </c>
      <c r="F40" s="120">
        <v>548688</v>
      </c>
      <c r="G40" s="113">
        <v>452396</v>
      </c>
      <c r="H40" s="114">
        <f>(D40+E40)-F40-G40</f>
        <v>10389636.507944662</v>
      </c>
    </row>
    <row r="41" spans="1:8" ht="18" customHeight="1" x14ac:dyDescent="0.55000000000000004">
      <c r="A41" s="42" t="s">
        <v>193</v>
      </c>
      <c r="B41" s="44" t="s">
        <v>141</v>
      </c>
      <c r="D41" s="113">
        <v>81154</v>
      </c>
      <c r="E41" s="120">
        <v>63593.651272144452</v>
      </c>
      <c r="F41" s="120">
        <v>0</v>
      </c>
      <c r="G41" s="113">
        <v>0</v>
      </c>
      <c r="H41" s="114">
        <f t="shared" ref="H41:H47" si="1">(D41+E41)-F41-G41</f>
        <v>144747.65127214446</v>
      </c>
    </row>
    <row r="42" spans="1:8" ht="18" customHeight="1" x14ac:dyDescent="0.55000000000000004">
      <c r="A42" s="42" t="s">
        <v>194</v>
      </c>
      <c r="B42" s="44" t="s">
        <v>142</v>
      </c>
      <c r="D42" s="113">
        <v>180060.20100127492</v>
      </c>
      <c r="E42" s="120">
        <v>141098.22843565707</v>
      </c>
      <c r="F42" s="120">
        <v>0</v>
      </c>
      <c r="G42" s="113">
        <v>0</v>
      </c>
      <c r="H42" s="114">
        <f t="shared" si="1"/>
        <v>321158.42943693197</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6647518.3930032849</v>
      </c>
      <c r="E49" s="114">
        <f>SUM(E40:E47)</f>
        <v>5209108.1956504546</v>
      </c>
      <c r="F49" s="114">
        <f>SUM(F40:F47)</f>
        <v>548688</v>
      </c>
      <c r="G49" s="114">
        <f>SUM(G40:G47)</f>
        <v>452396</v>
      </c>
      <c r="H49" s="114">
        <f>SUM(H40:H47)</f>
        <v>10855542.588653738</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26">
        <v>11782898.84006419</v>
      </c>
      <c r="E53" s="226">
        <v>9233279.4416787513</v>
      </c>
      <c r="F53" s="226">
        <v>0</v>
      </c>
      <c r="G53" s="226">
        <v>0</v>
      </c>
      <c r="H53" s="114">
        <f>(D53+E53)-F53-G53</f>
        <v>21016178.281742942</v>
      </c>
    </row>
    <row r="54" spans="1:8" ht="18" customHeight="1" x14ac:dyDescent="0.55000000000000004">
      <c r="A54" s="42" t="s">
        <v>260</v>
      </c>
      <c r="B54" s="130" t="s">
        <v>364</v>
      </c>
      <c r="D54" s="113">
        <v>154209</v>
      </c>
      <c r="E54" s="120">
        <v>120840.78873531957</v>
      </c>
      <c r="F54" s="120">
        <v>0</v>
      </c>
      <c r="G54" s="113">
        <v>122315</v>
      </c>
      <c r="H54" s="114">
        <f t="shared" ref="H54:H62" si="2">(D54+E54)-F54-G54</f>
        <v>152734.78873531957</v>
      </c>
    </row>
    <row r="55" spans="1:8" ht="18" customHeight="1" x14ac:dyDescent="0.55000000000000004">
      <c r="A55" s="42" t="s">
        <v>262</v>
      </c>
      <c r="B55" s="133" t="s">
        <v>365</v>
      </c>
      <c r="D55" s="113">
        <v>83099</v>
      </c>
      <c r="E55" s="120">
        <v>65117.786271335142</v>
      </c>
      <c r="F55" s="120">
        <v>0</v>
      </c>
      <c r="G55" s="113">
        <v>12049</v>
      </c>
      <c r="H55" s="114">
        <f t="shared" si="2"/>
        <v>136167.78627133515</v>
      </c>
    </row>
    <row r="56" spans="1:8" ht="18" customHeight="1" x14ac:dyDescent="0.55000000000000004">
      <c r="A56" s="42" t="s">
        <v>264</v>
      </c>
      <c r="B56" s="130" t="s">
        <v>366</v>
      </c>
      <c r="D56" s="113">
        <v>497061.11399999994</v>
      </c>
      <c r="E56" s="120">
        <v>389505.52215121419</v>
      </c>
      <c r="F56" s="120">
        <v>0</v>
      </c>
      <c r="G56" s="113">
        <v>463972.27999999962</v>
      </c>
      <c r="H56" s="114">
        <f t="shared" si="2"/>
        <v>422594.35615121451</v>
      </c>
    </row>
    <row r="57" spans="1:8" ht="18" customHeight="1" x14ac:dyDescent="0.55000000000000004">
      <c r="A57" s="42" t="s">
        <v>266</v>
      </c>
      <c r="B57" s="130" t="s">
        <v>367</v>
      </c>
      <c r="D57" s="113">
        <v>801180.67199999979</v>
      </c>
      <c r="E57" s="120">
        <v>627818.76754257747</v>
      </c>
      <c r="F57" s="120">
        <v>0</v>
      </c>
      <c r="G57" s="113">
        <v>0</v>
      </c>
      <c r="H57" s="114">
        <f t="shared" si="2"/>
        <v>1428999.4395425771</v>
      </c>
    </row>
    <row r="58" spans="1:8" ht="18" customHeight="1" x14ac:dyDescent="0.55000000000000004">
      <c r="A58" s="42" t="s">
        <v>268</v>
      </c>
      <c r="B58" s="130" t="s">
        <v>368</v>
      </c>
      <c r="D58" s="113">
        <v>597253.83176470594</v>
      </c>
      <c r="E58" s="120">
        <v>468018.23567780689</v>
      </c>
      <c r="F58" s="120">
        <v>0</v>
      </c>
      <c r="G58" s="113">
        <v>0</v>
      </c>
      <c r="H58" s="114">
        <f>(D58+E58)-F58-G58</f>
        <v>1065272.0674425128</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13915702.457828896</v>
      </c>
      <c r="E64" s="114">
        <f>SUM(E53:E62)</f>
        <v>10904580.542057006</v>
      </c>
      <c r="F64" s="114">
        <f>SUM(F53:F62)</f>
        <v>0</v>
      </c>
      <c r="G64" s="114">
        <f>SUM(G53:G62)</f>
        <v>598336.27999999956</v>
      </c>
      <c r="H64" s="114">
        <f>SUM(H53:H62)</f>
        <v>24221946.719885901</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13">
        <v>0</v>
      </c>
      <c r="E68" s="120">
        <v>0</v>
      </c>
      <c r="F68" s="120">
        <v>0</v>
      </c>
      <c r="G68" s="113">
        <v>0</v>
      </c>
      <c r="H68" s="114">
        <f>(D68+E68)-F68-G68</f>
        <v>0</v>
      </c>
      <c r="J68" s="129"/>
    </row>
    <row r="69" spans="1:10" ht="18" customHeight="1" x14ac:dyDescent="0.55000000000000004">
      <c r="A69" s="42" t="s">
        <v>202</v>
      </c>
      <c r="B69" s="44" t="s">
        <v>153</v>
      </c>
      <c r="D69" s="113">
        <v>371397</v>
      </c>
      <c r="E69" s="120">
        <v>291032.99038273696</v>
      </c>
      <c r="F69" s="120">
        <v>0</v>
      </c>
      <c r="G69" s="113">
        <v>0</v>
      </c>
      <c r="H69" s="114">
        <f>(D69+E69)-F69-G69</f>
        <v>662429.99038273701</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371397</v>
      </c>
      <c r="E74" s="135">
        <f>SUM(E68:E72)</f>
        <v>291032.99038273696</v>
      </c>
      <c r="F74" s="135">
        <f>SUM(F68:F72)</f>
        <v>0</v>
      </c>
      <c r="G74" s="114">
        <f>SUM(G68:G72)</f>
        <v>0</v>
      </c>
      <c r="H74" s="114">
        <f>SUM(H68:H72)</f>
        <v>662429.99038273701</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1198898</v>
      </c>
      <c r="E77" s="136"/>
      <c r="F77" s="122">
        <v>0</v>
      </c>
      <c r="G77" s="113">
        <v>0</v>
      </c>
      <c r="H77" s="114">
        <f>(D77-F77-G77)</f>
        <v>1198898</v>
      </c>
    </row>
    <row r="78" spans="1:10" ht="18" customHeight="1" x14ac:dyDescent="0.55000000000000004">
      <c r="A78" s="42" t="s">
        <v>205</v>
      </c>
      <c r="B78" s="44" t="s">
        <v>156</v>
      </c>
      <c r="D78" s="113">
        <v>0</v>
      </c>
      <c r="E78" s="136"/>
      <c r="F78" s="122">
        <v>0</v>
      </c>
      <c r="G78" s="113">
        <v>0</v>
      </c>
      <c r="H78" s="114">
        <f>(D78-F78-G78)</f>
        <v>0</v>
      </c>
    </row>
    <row r="79" spans="1:10" ht="18" customHeight="1" x14ac:dyDescent="0.55000000000000004">
      <c r="A79" s="42" t="s">
        <v>206</v>
      </c>
      <c r="B79" s="44" t="s">
        <v>157</v>
      </c>
      <c r="D79" s="113">
        <v>67529.12000000001</v>
      </c>
      <c r="E79" s="136"/>
      <c r="F79" s="122">
        <v>0</v>
      </c>
      <c r="G79" s="113">
        <v>0</v>
      </c>
      <c r="H79" s="114">
        <f>(D79-F79-G79)</f>
        <v>67529.12000000001</v>
      </c>
    </row>
    <row r="80" spans="1:10" ht="18" customHeight="1" x14ac:dyDescent="0.55000000000000004">
      <c r="A80" s="42" t="s">
        <v>207</v>
      </c>
      <c r="B80" s="44" t="s">
        <v>158</v>
      </c>
      <c r="D80" s="113">
        <v>313970.2484542536</v>
      </c>
      <c r="E80" s="136"/>
      <c r="F80" s="122">
        <v>0</v>
      </c>
      <c r="G80" s="113">
        <v>0</v>
      </c>
      <c r="H80" s="114">
        <f>(D80-F80-G80)</f>
        <v>313970.2484542536</v>
      </c>
    </row>
    <row r="81" spans="1:8" ht="18" customHeight="1" x14ac:dyDescent="0.55000000000000004">
      <c r="A81" s="42"/>
      <c r="H81" s="137"/>
    </row>
    <row r="82" spans="1:8" ht="18" customHeight="1" x14ac:dyDescent="0.55000000000000004">
      <c r="A82" s="42" t="s">
        <v>159</v>
      </c>
      <c r="B82" s="105" t="s">
        <v>282</v>
      </c>
      <c r="C82" s="105" t="s">
        <v>253</v>
      </c>
      <c r="D82" s="114">
        <f>SUM(D77:D80)</f>
        <v>1580397.3684542538</v>
      </c>
      <c r="E82" s="138"/>
      <c r="F82" s="114">
        <f>SUM(F77:F80)</f>
        <v>0</v>
      </c>
      <c r="G82" s="114">
        <f>SUM(G77:G80)</f>
        <v>0</v>
      </c>
      <c r="H82" s="114">
        <f>SUM(H77:H80)</f>
        <v>1580397.3684542538</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v>11510</v>
      </c>
      <c r="E86" s="120">
        <v>9019.4312805577374</v>
      </c>
      <c r="F86" s="120">
        <v>0</v>
      </c>
      <c r="G86" s="113">
        <v>0</v>
      </c>
      <c r="H86" s="114">
        <f>(D86+E86)-F86-G86</f>
        <v>20529.431280557736</v>
      </c>
    </row>
    <row r="87" spans="1:8" ht="18" customHeight="1" x14ac:dyDescent="0.55000000000000004">
      <c r="A87" s="42" t="s">
        <v>209</v>
      </c>
      <c r="B87" s="44" t="s">
        <v>161</v>
      </c>
      <c r="D87" s="113">
        <v>0</v>
      </c>
      <c r="E87" s="120">
        <v>0</v>
      </c>
      <c r="F87" s="120">
        <v>0</v>
      </c>
      <c r="G87" s="113">
        <v>0</v>
      </c>
      <c r="H87" s="114">
        <f t="shared" ref="H87:H96" si="3">(D87+E87)-F87-G87</f>
        <v>0</v>
      </c>
    </row>
    <row r="88" spans="1:8" ht="18" customHeight="1" x14ac:dyDescent="0.55000000000000004">
      <c r="A88" s="42" t="s">
        <v>210</v>
      </c>
      <c r="B88" s="44" t="s">
        <v>186</v>
      </c>
      <c r="D88" s="113">
        <v>1600408.3488318897</v>
      </c>
      <c r="E88" s="120">
        <v>1239296.7742760701</v>
      </c>
      <c r="F88" s="120">
        <v>0</v>
      </c>
      <c r="G88" s="113">
        <v>0</v>
      </c>
      <c r="H88" s="114">
        <f t="shared" si="3"/>
        <v>2839705.1231079595</v>
      </c>
    </row>
    <row r="89" spans="1:8" ht="18" customHeight="1" x14ac:dyDescent="0.55000000000000004">
      <c r="A89" s="42" t="s">
        <v>211</v>
      </c>
      <c r="B89" s="44" t="s">
        <v>162</v>
      </c>
      <c r="D89" s="113">
        <v>0</v>
      </c>
      <c r="E89" s="120">
        <v>0</v>
      </c>
      <c r="F89" s="120">
        <v>0</v>
      </c>
      <c r="G89" s="113">
        <v>0</v>
      </c>
      <c r="H89" s="114">
        <f t="shared" si="3"/>
        <v>0</v>
      </c>
    </row>
    <row r="90" spans="1:8" ht="18" customHeight="1" x14ac:dyDescent="0.55000000000000004">
      <c r="A90" s="42" t="s">
        <v>212</v>
      </c>
      <c r="B90" s="44" t="s">
        <v>163</v>
      </c>
      <c r="D90" s="113">
        <v>343248.93215177429</v>
      </c>
      <c r="E90" s="120">
        <v>268975.68685210717</v>
      </c>
      <c r="F90" s="120">
        <v>0</v>
      </c>
      <c r="G90" s="113">
        <v>0</v>
      </c>
      <c r="H90" s="114">
        <f t="shared" si="3"/>
        <v>612224.61900388147</v>
      </c>
    </row>
    <row r="91" spans="1:8" ht="18" customHeight="1" x14ac:dyDescent="0.55000000000000004">
      <c r="A91" s="42" t="s">
        <v>213</v>
      </c>
      <c r="B91" s="44" t="s">
        <v>164</v>
      </c>
      <c r="D91" s="113">
        <v>0</v>
      </c>
      <c r="E91" s="120">
        <v>0</v>
      </c>
      <c r="F91" s="120">
        <v>0</v>
      </c>
      <c r="G91" s="113">
        <v>0</v>
      </c>
      <c r="H91" s="114">
        <f t="shared" si="3"/>
        <v>0</v>
      </c>
    </row>
    <row r="92" spans="1:8" ht="18" customHeight="1" x14ac:dyDescent="0.55000000000000004">
      <c r="A92" s="42" t="s">
        <v>214</v>
      </c>
      <c r="B92" s="44" t="s">
        <v>187</v>
      </c>
      <c r="D92" s="139">
        <v>0</v>
      </c>
      <c r="E92" s="120">
        <v>0</v>
      </c>
      <c r="F92" s="189">
        <v>0</v>
      </c>
      <c r="G92" s="139">
        <v>0</v>
      </c>
      <c r="H92" s="114">
        <f t="shared" si="3"/>
        <v>0</v>
      </c>
    </row>
    <row r="93" spans="1:8" ht="18" customHeight="1" x14ac:dyDescent="0.55000000000000004">
      <c r="A93" s="42" t="s">
        <v>215</v>
      </c>
      <c r="B93" s="44" t="s">
        <v>189</v>
      </c>
      <c r="D93" s="113">
        <v>242282.57000000004</v>
      </c>
      <c r="E93" s="120">
        <v>189856.73245802955</v>
      </c>
      <c r="F93" s="120">
        <v>0</v>
      </c>
      <c r="G93" s="113">
        <v>0</v>
      </c>
      <c r="H93" s="114">
        <f t="shared" si="3"/>
        <v>432139.30245802959</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2197449.8509836639</v>
      </c>
      <c r="E98" s="114">
        <f>SUM(E86:E96)</f>
        <v>1707148.6248667648</v>
      </c>
      <c r="F98" s="114">
        <f>SUM(F86:F96)</f>
        <v>0</v>
      </c>
      <c r="G98" s="114">
        <f>SUM(G86:G96)</f>
        <v>0</v>
      </c>
      <c r="H98" s="114">
        <f>SUM(H86:H96)</f>
        <v>3904598.475850428</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136450.7170937405</v>
      </c>
      <c r="E102" s="120">
        <v>106925.0969600189</v>
      </c>
      <c r="F102" s="120">
        <v>0</v>
      </c>
      <c r="G102" s="113">
        <v>0</v>
      </c>
      <c r="H102" s="114">
        <f>(D102+E102)-F102-G102</f>
        <v>243375.81405375939</v>
      </c>
    </row>
    <row r="103" spans="1:8" ht="18" customHeight="1" x14ac:dyDescent="0.55000000000000004">
      <c r="A103" s="42" t="s">
        <v>220</v>
      </c>
      <c r="B103" s="44" t="s">
        <v>168</v>
      </c>
      <c r="D103" s="113">
        <v>0</v>
      </c>
      <c r="E103" s="120">
        <v>0</v>
      </c>
      <c r="F103" s="120">
        <v>0</v>
      </c>
      <c r="G103" s="113">
        <v>0</v>
      </c>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136450.7170937405</v>
      </c>
      <c r="E108" s="114">
        <f>SUM(E102:E106)</f>
        <v>106925.0969600189</v>
      </c>
      <c r="F108" s="114">
        <f>SUM(F102:F106)</f>
        <v>0</v>
      </c>
      <c r="G108" s="114">
        <f>SUM(G102:G106)</f>
        <v>0</v>
      </c>
      <c r="H108" s="114">
        <f>SUM(H102:H106)</f>
        <v>243375.81405375939</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20692798</v>
      </c>
      <c r="G111" s="113"/>
      <c r="H111" s="114">
        <f>F111-G111</f>
        <v>20692798</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0.7836169661648773</v>
      </c>
      <c r="F114" s="143" t="s">
        <v>299</v>
      </c>
      <c r="G114" s="144">
        <v>0.1</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548025824.89999998</v>
      </c>
      <c r="F117" s="145"/>
    </row>
    <row r="118" spans="1:7" ht="18" customHeight="1" x14ac:dyDescent="0.55000000000000004">
      <c r="A118" s="42" t="s">
        <v>304</v>
      </c>
      <c r="B118" s="44" t="s">
        <v>305</v>
      </c>
      <c r="E118" s="113">
        <v>33041037.080000002</v>
      </c>
      <c r="F118" s="145"/>
    </row>
    <row r="119" spans="1:7" ht="18" customHeight="1" x14ac:dyDescent="0.55000000000000004">
      <c r="A119" s="42" t="s">
        <v>306</v>
      </c>
      <c r="B119" s="105" t="s">
        <v>307</v>
      </c>
      <c r="E119" s="114">
        <f>SUM(E117:E118)</f>
        <v>581066861.98000002</v>
      </c>
      <c r="F119" s="146"/>
    </row>
    <row r="120" spans="1:7" ht="18" customHeight="1" x14ac:dyDescent="0.55000000000000004">
      <c r="A120" s="42"/>
      <c r="B120" s="105"/>
      <c r="F120" s="126"/>
    </row>
    <row r="121" spans="1:7" ht="18" customHeight="1" x14ac:dyDescent="0.55000000000000004">
      <c r="A121" s="42" t="s">
        <v>308</v>
      </c>
      <c r="B121" s="105" t="s">
        <v>309</v>
      </c>
      <c r="E121" s="113">
        <v>549134673</v>
      </c>
      <c r="F121" s="145"/>
    </row>
    <row r="122" spans="1:7" ht="18" customHeight="1" x14ac:dyDescent="0.55000000000000004">
      <c r="A122" s="42"/>
      <c r="F122" s="126"/>
    </row>
    <row r="123" spans="1:7" ht="18" customHeight="1" x14ac:dyDescent="0.55000000000000004">
      <c r="A123" s="42" t="s">
        <v>310</v>
      </c>
      <c r="B123" s="105" t="s">
        <v>311</v>
      </c>
      <c r="E123" s="214">
        <f>E119-E121</f>
        <v>31932188.980000019</v>
      </c>
      <c r="F123" s="145"/>
    </row>
    <row r="124" spans="1:7" ht="18" customHeight="1" x14ac:dyDescent="0.55000000000000004">
      <c r="A124" s="42"/>
      <c r="E124" s="152"/>
      <c r="F124" s="126"/>
    </row>
    <row r="125" spans="1:7" ht="18" customHeight="1" x14ac:dyDescent="0.55000000000000004">
      <c r="A125" s="42" t="s">
        <v>312</v>
      </c>
      <c r="B125" s="105" t="s">
        <v>313</v>
      </c>
      <c r="E125" s="214">
        <v>-24446599</v>
      </c>
      <c r="F125" s="145"/>
    </row>
    <row r="126" spans="1:7" ht="18" customHeight="1" x14ac:dyDescent="0.55000000000000004">
      <c r="A126" s="42"/>
      <c r="E126" s="152"/>
      <c r="F126" s="126"/>
    </row>
    <row r="127" spans="1:7" ht="18" customHeight="1" x14ac:dyDescent="0.55000000000000004">
      <c r="A127" s="42" t="s">
        <v>314</v>
      </c>
      <c r="B127" s="105" t="s">
        <v>315</v>
      </c>
      <c r="E127" s="214">
        <f>E123+E125</f>
        <v>7485589.9800000191</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5114792.4447686914</v>
      </c>
      <c r="E141" s="147">
        <f>E36</f>
        <v>4004903.6702680183</v>
      </c>
      <c r="F141" s="147">
        <f>F36</f>
        <v>0</v>
      </c>
      <c r="G141" s="147">
        <f>G36</f>
        <v>148338.39000000001</v>
      </c>
      <c r="H141" s="147">
        <f>H36</f>
        <v>8971357.7250367105</v>
      </c>
    </row>
    <row r="142" spans="1:8" ht="18" customHeight="1" x14ac:dyDescent="0.55000000000000004">
      <c r="A142" s="42" t="s">
        <v>148</v>
      </c>
      <c r="B142" s="105" t="s">
        <v>176</v>
      </c>
      <c r="D142" s="147">
        <f>D49</f>
        <v>6647518.3930032849</v>
      </c>
      <c r="E142" s="147">
        <f>E49</f>
        <v>5209108.1956504546</v>
      </c>
      <c r="F142" s="147">
        <f>F49</f>
        <v>548688</v>
      </c>
      <c r="G142" s="147">
        <f>G49</f>
        <v>452396</v>
      </c>
      <c r="H142" s="147">
        <f>H49</f>
        <v>10855542.588653738</v>
      </c>
    </row>
    <row r="143" spans="1:8" ht="18" customHeight="1" x14ac:dyDescent="0.55000000000000004">
      <c r="A143" s="42" t="s">
        <v>200</v>
      </c>
      <c r="B143" s="105" t="s">
        <v>177</v>
      </c>
      <c r="D143" s="147">
        <f>D64</f>
        <v>13915702.457828896</v>
      </c>
      <c r="E143" s="147">
        <f>E64</f>
        <v>10904580.542057006</v>
      </c>
      <c r="F143" s="147">
        <f>F64</f>
        <v>0</v>
      </c>
      <c r="G143" s="147">
        <f>G64</f>
        <v>598336.27999999956</v>
      </c>
      <c r="H143" s="147">
        <f>H64</f>
        <v>24221946.719885901</v>
      </c>
    </row>
    <row r="144" spans="1:8" ht="18" customHeight="1" x14ac:dyDescent="0.55000000000000004">
      <c r="A144" s="42" t="s">
        <v>154</v>
      </c>
      <c r="B144" s="105" t="s">
        <v>8</v>
      </c>
      <c r="D144" s="147">
        <f>D74</f>
        <v>371397</v>
      </c>
      <c r="E144" s="147">
        <f>E74</f>
        <v>291032.99038273696</v>
      </c>
      <c r="F144" s="147">
        <f>F74</f>
        <v>0</v>
      </c>
      <c r="G144" s="147">
        <f>G74</f>
        <v>0</v>
      </c>
      <c r="H144" s="147">
        <f>H74</f>
        <v>662429.99038273701</v>
      </c>
    </row>
    <row r="145" spans="1:8" ht="18" customHeight="1" x14ac:dyDescent="0.55000000000000004">
      <c r="A145" s="42" t="s">
        <v>159</v>
      </c>
      <c r="B145" s="105" t="s">
        <v>9</v>
      </c>
      <c r="D145" s="147">
        <f>D82</f>
        <v>1580397.3684542538</v>
      </c>
      <c r="E145" s="147">
        <f>E82</f>
        <v>0</v>
      </c>
      <c r="F145" s="147">
        <f>F82</f>
        <v>0</v>
      </c>
      <c r="G145" s="147">
        <f>G82</f>
        <v>0</v>
      </c>
      <c r="H145" s="147">
        <f>H82</f>
        <v>1580397.3684542538</v>
      </c>
    </row>
    <row r="146" spans="1:8" ht="18" customHeight="1" x14ac:dyDescent="0.55000000000000004">
      <c r="A146" s="42" t="s">
        <v>166</v>
      </c>
      <c r="B146" s="105" t="s">
        <v>178</v>
      </c>
      <c r="D146" s="147">
        <f>D98</f>
        <v>2197449.8509836639</v>
      </c>
      <c r="E146" s="147">
        <f>E98</f>
        <v>1707148.6248667648</v>
      </c>
      <c r="F146" s="147">
        <f>F98</f>
        <v>0</v>
      </c>
      <c r="G146" s="147">
        <f>G98</f>
        <v>0</v>
      </c>
      <c r="H146" s="147">
        <f>H98</f>
        <v>3904598.475850428</v>
      </c>
    </row>
    <row r="147" spans="1:8" ht="18" customHeight="1" x14ac:dyDescent="0.55000000000000004">
      <c r="A147" s="42" t="s">
        <v>170</v>
      </c>
      <c r="B147" s="105" t="s">
        <v>11</v>
      </c>
      <c r="D147" s="114">
        <f>D108</f>
        <v>136450.7170937405</v>
      </c>
      <c r="E147" s="114">
        <f>E108</f>
        <v>106925.0969600189</v>
      </c>
      <c r="F147" s="114">
        <f>F108</f>
        <v>0</v>
      </c>
      <c r="G147" s="114">
        <f>G108</f>
        <v>0</v>
      </c>
      <c r="H147" s="114">
        <f>H108</f>
        <v>243375.81405375939</v>
      </c>
    </row>
    <row r="148" spans="1:8" ht="18" customHeight="1" x14ac:dyDescent="0.55000000000000004">
      <c r="A148" s="42" t="s">
        <v>235</v>
      </c>
      <c r="B148" s="105" t="s">
        <v>179</v>
      </c>
      <c r="D148" s="148" t="s">
        <v>321</v>
      </c>
      <c r="E148" s="148" t="s">
        <v>321</v>
      </c>
      <c r="F148" s="148"/>
      <c r="G148" s="148" t="s">
        <v>321</v>
      </c>
      <c r="H148" s="147">
        <f>H111</f>
        <v>20692798</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9602659.8582706396</v>
      </c>
      <c r="E150" s="114">
        <f>E18</f>
        <v>0</v>
      </c>
      <c r="F150" s="114">
        <f>F18</f>
        <v>0</v>
      </c>
      <c r="G150" s="114">
        <f>G18</f>
        <v>7763200.1643941058</v>
      </c>
      <c r="H150" s="114">
        <f>H18</f>
        <v>1839459.6938765338</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39566368.090403169</v>
      </c>
      <c r="E152" s="199">
        <f>SUM(E141:E150)</f>
        <v>22223699.120185003</v>
      </c>
      <c r="F152" s="199">
        <f>SUM(F141:F150)</f>
        <v>548688</v>
      </c>
      <c r="G152" s="199">
        <f>SUM(G141:G150)</f>
        <v>8962270.8343941048</v>
      </c>
      <c r="H152" s="199">
        <f>SUM(H141:H150)</f>
        <v>72971906.37619406</v>
      </c>
    </row>
    <row r="154" spans="1:8" ht="18" customHeight="1" x14ac:dyDescent="0.55000000000000004">
      <c r="A154" s="110" t="s">
        <v>322</v>
      </c>
      <c r="B154" s="105" t="s">
        <v>323</v>
      </c>
      <c r="D154" s="200">
        <f>H152/E121</f>
        <v>0.1328852646975254</v>
      </c>
    </row>
    <row r="155" spans="1:8" ht="18" customHeight="1" x14ac:dyDescent="0.55000000000000004">
      <c r="A155" s="110" t="s">
        <v>324</v>
      </c>
      <c r="B155" s="105" t="s">
        <v>325</v>
      </c>
      <c r="D155" s="200">
        <f>H152/E127</f>
        <v>9.7483173098126166</v>
      </c>
    </row>
  </sheetData>
  <mergeCells count="2">
    <mergeCell ref="C2:D2"/>
    <mergeCell ref="B13:D13"/>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81F74-C11F-4D98-9FA3-A1D738BAF113}">
  <sheetPr>
    <tabColor rgb="FFFFC000"/>
  </sheetPr>
  <dimension ref="A1:J155"/>
  <sheetViews>
    <sheetView showGridLines="0" topLeftCell="A128" zoomScale="85" zoomScaleNormal="85" zoomScaleSheetLayoutView="80" workbookViewId="0">
      <selection activeCell="G150" sqref="G150"/>
    </sheetView>
  </sheetViews>
  <sheetFormatPr defaultColWidth="9" defaultRowHeight="18" customHeight="1" x14ac:dyDescent="0.55000000000000004"/>
  <cols>
    <col min="1" max="1" width="8.41796875" style="102" customWidth="1"/>
    <col min="2" max="2" width="55.41796875" style="44" bestFit="1" customWidth="1"/>
    <col min="3" max="3" width="12.41796875" style="44" customWidth="1"/>
    <col min="4" max="4" width="17.26171875" style="44" customWidth="1"/>
    <col min="5" max="6" width="21.26171875" style="44" customWidth="1"/>
    <col min="7" max="7" width="19.578125" style="44" customWidth="1"/>
    <col min="8" max="8" width="17.26171875" style="44" customWidth="1"/>
    <col min="9" max="9" width="4.578125" customWidth="1"/>
    <col min="10" max="16384" width="9" style="44"/>
  </cols>
  <sheetData>
    <row r="1" spans="1:8" customFormat="1" ht="18" customHeight="1" x14ac:dyDescent="0.55000000000000004">
      <c r="A1" s="102"/>
      <c r="B1" s="44"/>
      <c r="C1" s="154"/>
      <c r="D1" s="154"/>
      <c r="E1" s="154"/>
      <c r="F1" s="154"/>
      <c r="G1" s="154"/>
      <c r="H1" s="154"/>
    </row>
    <row r="2" spans="1:8" customFormat="1" ht="18" customHeight="1" x14ac:dyDescent="0.55000000000000004">
      <c r="A2" s="102"/>
      <c r="B2" s="44"/>
      <c r="C2" s="530"/>
      <c r="D2" s="530"/>
      <c r="E2" s="44"/>
      <c r="F2" s="44"/>
      <c r="G2" s="44"/>
      <c r="H2" s="44"/>
    </row>
    <row r="3" spans="1:8" customFormat="1" ht="18" customHeight="1" x14ac:dyDescent="0.55000000000000004">
      <c r="A3" s="102"/>
      <c r="B3" s="105" t="s">
        <v>237</v>
      </c>
      <c r="C3" s="44"/>
      <c r="D3" s="44"/>
      <c r="E3" s="44"/>
      <c r="F3" s="44"/>
      <c r="G3" s="44"/>
      <c r="H3" s="44"/>
    </row>
    <row r="5" spans="1:8" customFormat="1" ht="18" customHeight="1" x14ac:dyDescent="0.55000000000000004">
      <c r="A5" s="102"/>
      <c r="B5" s="42" t="s">
        <v>238</v>
      </c>
      <c r="C5" s="543" t="s">
        <v>17</v>
      </c>
      <c r="D5" s="542"/>
      <c r="E5" s="542"/>
      <c r="F5" s="542"/>
      <c r="G5" s="44"/>
      <c r="H5" s="44"/>
    </row>
    <row r="6" spans="1:8" customFormat="1" ht="18" customHeight="1" x14ac:dyDescent="0.55000000000000004">
      <c r="A6" s="102"/>
      <c r="B6" s="42" t="s">
        <v>239</v>
      </c>
      <c r="C6" s="544" t="s">
        <v>369</v>
      </c>
      <c r="D6" s="545"/>
      <c r="E6" s="545"/>
      <c r="F6" s="545"/>
      <c r="G6" s="44"/>
      <c r="H6" s="44"/>
    </row>
    <row r="7" spans="1:8" customFormat="1" ht="18" customHeight="1" x14ac:dyDescent="0.55000000000000004">
      <c r="A7" s="102"/>
      <c r="B7" s="42" t="s">
        <v>241</v>
      </c>
      <c r="C7" s="546">
        <v>10047</v>
      </c>
      <c r="D7" s="547"/>
      <c r="E7" s="547"/>
      <c r="F7" s="547"/>
      <c r="G7" s="44"/>
      <c r="H7" s="44"/>
    </row>
    <row r="9" spans="1:8" customFormat="1" ht="18" customHeight="1" x14ac:dyDescent="0.55000000000000004">
      <c r="A9" s="102"/>
      <c r="B9" s="42" t="s">
        <v>243</v>
      </c>
      <c r="C9" s="543" t="s">
        <v>370</v>
      </c>
      <c r="D9" s="542"/>
      <c r="E9" s="542"/>
      <c r="F9" s="542"/>
      <c r="G9" s="44"/>
      <c r="H9" s="44"/>
    </row>
    <row r="10" spans="1:8" customFormat="1" ht="18" customHeight="1" x14ac:dyDescent="0.55000000000000004">
      <c r="A10" s="102"/>
      <c r="B10" s="42" t="s">
        <v>245</v>
      </c>
      <c r="C10" s="548" t="s">
        <v>371</v>
      </c>
      <c r="D10" s="549"/>
      <c r="E10" s="549"/>
      <c r="F10" s="549"/>
      <c r="G10" s="44"/>
      <c r="H10" s="44"/>
    </row>
    <row r="11" spans="1:8" customFormat="1" ht="18" customHeight="1" x14ac:dyDescent="0.55000000000000004">
      <c r="A11" s="102"/>
      <c r="B11" s="42" t="s">
        <v>247</v>
      </c>
      <c r="C11" s="541" t="s">
        <v>372</v>
      </c>
      <c r="D11" s="542"/>
      <c r="E11" s="542"/>
      <c r="F11" s="542"/>
      <c r="G11" s="44"/>
      <c r="H11" s="44"/>
    </row>
    <row r="12" spans="1:8" customFormat="1" ht="18" customHeight="1" x14ac:dyDescent="0.55000000000000004">
      <c r="A12" s="102"/>
      <c r="B12" s="42"/>
      <c r="C12" s="42"/>
      <c r="D12" s="44"/>
      <c r="E12" s="44"/>
      <c r="F12" s="44"/>
      <c r="G12" s="44"/>
      <c r="H12" s="44"/>
    </row>
    <row r="13" spans="1:8" customFormat="1" ht="24.75" customHeight="1" x14ac:dyDescent="0.55000000000000004">
      <c r="A13" s="102"/>
      <c r="B13" s="536"/>
      <c r="C13" s="537"/>
      <c r="D13" s="538"/>
      <c r="E13" s="154"/>
      <c r="F13" s="154"/>
      <c r="G13" s="44"/>
      <c r="H13" s="44"/>
    </row>
    <row r="14" spans="1:8" customFormat="1" ht="18" customHeight="1" x14ac:dyDescent="0.55000000000000004">
      <c r="A14" s="102"/>
      <c r="B14" s="107"/>
      <c r="C14" s="44"/>
      <c r="D14" s="44"/>
      <c r="E14" s="44"/>
      <c r="F14" s="44"/>
      <c r="G14" s="44"/>
      <c r="H14" s="44"/>
    </row>
    <row r="15" spans="1:8" customFormat="1" ht="18" customHeight="1" x14ac:dyDescent="0.55000000000000004">
      <c r="A15" s="102"/>
      <c r="B15" s="107"/>
      <c r="C15" s="44"/>
      <c r="D15" s="44"/>
      <c r="E15" s="44"/>
      <c r="F15" s="44"/>
      <c r="G15" s="44"/>
      <c r="H15" s="44"/>
    </row>
    <row r="16" spans="1:8" customFormat="1" ht="45" customHeight="1" x14ac:dyDescent="0.55000000000000004">
      <c r="A16" s="168" t="s">
        <v>98</v>
      </c>
      <c r="B16" s="154"/>
      <c r="C16" s="154"/>
      <c r="D16" s="109" t="s">
        <v>99</v>
      </c>
      <c r="E16" s="109" t="s">
        <v>100</v>
      </c>
      <c r="F16" s="109" t="s">
        <v>249</v>
      </c>
      <c r="G16" s="109" t="s">
        <v>250</v>
      </c>
      <c r="H16" s="109" t="s">
        <v>251</v>
      </c>
    </row>
    <row r="17" spans="1:8" customFormat="1" ht="18" customHeight="1" x14ac:dyDescent="0.55000000000000004">
      <c r="A17" s="110" t="s">
        <v>105</v>
      </c>
      <c r="B17" s="105" t="s">
        <v>106</v>
      </c>
      <c r="C17" s="44"/>
      <c r="D17" s="44"/>
      <c r="E17" s="44"/>
      <c r="F17" s="44"/>
      <c r="G17" s="44"/>
      <c r="H17" s="44"/>
    </row>
    <row r="18" spans="1:8" customFormat="1" ht="18" customHeight="1" x14ac:dyDescent="0.55000000000000004">
      <c r="A18" s="42" t="s">
        <v>107</v>
      </c>
      <c r="B18" s="44" t="s">
        <v>108</v>
      </c>
      <c r="C18" s="44"/>
      <c r="D18" s="111">
        <v>42266638.687990569</v>
      </c>
      <c r="E18" s="111">
        <v>0</v>
      </c>
      <c r="F18" s="111">
        <v>0</v>
      </c>
      <c r="G18" s="111">
        <v>34170155.066815741</v>
      </c>
      <c r="H18" s="169">
        <f>(D18+E18)-G18</f>
        <v>8096483.6211748272</v>
      </c>
    </row>
    <row r="19" spans="1:8" customFormat="1" ht="45" customHeight="1" x14ac:dyDescent="0.55000000000000004">
      <c r="A19" s="168" t="s">
        <v>109</v>
      </c>
      <c r="B19" s="154"/>
      <c r="C19" s="154"/>
      <c r="D19" s="109" t="s">
        <v>99</v>
      </c>
      <c r="E19" s="109" t="s">
        <v>100</v>
      </c>
      <c r="F19" s="109" t="s">
        <v>249</v>
      </c>
      <c r="G19" s="109" t="s">
        <v>250</v>
      </c>
      <c r="H19" s="109" t="s">
        <v>251</v>
      </c>
    </row>
    <row r="20" spans="1:8" customFormat="1" ht="18" customHeight="1" x14ac:dyDescent="0.55000000000000004">
      <c r="A20" s="110" t="s">
        <v>112</v>
      </c>
      <c r="B20" s="105" t="s">
        <v>113</v>
      </c>
      <c r="C20" s="44"/>
      <c r="D20" s="44"/>
      <c r="E20" s="44"/>
      <c r="F20" s="44"/>
      <c r="G20" s="44"/>
      <c r="H20" s="44"/>
    </row>
    <row r="21" spans="1:8" customFormat="1" ht="18" customHeight="1" x14ac:dyDescent="0.55000000000000004">
      <c r="A21" s="42" t="s">
        <v>114</v>
      </c>
      <c r="B21" s="44" t="s">
        <v>115</v>
      </c>
      <c r="C21" s="44"/>
      <c r="D21" s="113">
        <v>156411.48000000001</v>
      </c>
      <c r="E21" s="113">
        <v>73325.701823999974</v>
      </c>
      <c r="F21" s="113">
        <v>0</v>
      </c>
      <c r="G21" s="113">
        <v>0</v>
      </c>
      <c r="H21" s="227">
        <f t="shared" ref="H21:H34" si="0">(D21+E21)-F21-G21</f>
        <v>229737.18182399997</v>
      </c>
    </row>
    <row r="22" spans="1:8" customFormat="1" ht="18" customHeight="1" x14ac:dyDescent="0.55000000000000004">
      <c r="A22" s="42" t="s">
        <v>116</v>
      </c>
      <c r="B22" s="44" t="s">
        <v>117</v>
      </c>
      <c r="C22" s="44"/>
      <c r="D22" s="113">
        <v>45684.04</v>
      </c>
      <c r="E22" s="113">
        <v>21416.677951999995</v>
      </c>
      <c r="F22" s="113">
        <v>0</v>
      </c>
      <c r="G22" s="113">
        <v>0</v>
      </c>
      <c r="H22" s="227">
        <f t="shared" si="0"/>
        <v>67100.717951999992</v>
      </c>
    </row>
    <row r="23" spans="1:8" customFormat="1" ht="18" customHeight="1" x14ac:dyDescent="0.55000000000000004">
      <c r="A23" s="42" t="s">
        <v>118</v>
      </c>
      <c r="B23" s="44" t="s">
        <v>119</v>
      </c>
      <c r="C23" s="44"/>
      <c r="D23" s="113">
        <v>0</v>
      </c>
      <c r="E23" s="113">
        <v>0</v>
      </c>
      <c r="F23" s="113">
        <v>0</v>
      </c>
      <c r="G23" s="113">
        <v>0</v>
      </c>
      <c r="H23" s="227">
        <f t="shared" si="0"/>
        <v>0</v>
      </c>
    </row>
    <row r="24" spans="1:8" customFormat="1" ht="18" customHeight="1" x14ac:dyDescent="0.55000000000000004">
      <c r="A24" s="42" t="s">
        <v>120</v>
      </c>
      <c r="B24" s="44" t="s">
        <v>121</v>
      </c>
      <c r="C24" s="44"/>
      <c r="D24" s="113">
        <v>9643712.5600000005</v>
      </c>
      <c r="E24" s="113">
        <v>1483868.0195280001</v>
      </c>
      <c r="F24" s="113">
        <v>1145629</v>
      </c>
      <c r="G24" s="113">
        <v>878158</v>
      </c>
      <c r="H24" s="227">
        <f t="shared" si="0"/>
        <v>9103793.5795280002</v>
      </c>
    </row>
    <row r="25" spans="1:8" customFormat="1" ht="18" customHeight="1" x14ac:dyDescent="0.55000000000000004">
      <c r="A25" s="42" t="s">
        <v>122</v>
      </c>
      <c r="B25" s="44" t="s">
        <v>123</v>
      </c>
      <c r="C25" s="44"/>
      <c r="D25" s="113">
        <v>0</v>
      </c>
      <c r="E25" s="113">
        <v>0</v>
      </c>
      <c r="F25" s="113">
        <v>0</v>
      </c>
      <c r="G25" s="113">
        <v>0</v>
      </c>
      <c r="H25" s="227">
        <f t="shared" si="0"/>
        <v>0</v>
      </c>
    </row>
    <row r="26" spans="1:8" customFormat="1" ht="18" customHeight="1" x14ac:dyDescent="0.55000000000000004">
      <c r="A26" s="42" t="s">
        <v>124</v>
      </c>
      <c r="B26" s="44" t="s">
        <v>125</v>
      </c>
      <c r="C26" s="44"/>
      <c r="D26" s="113">
        <v>0</v>
      </c>
      <c r="E26" s="113">
        <v>0</v>
      </c>
      <c r="F26" s="113">
        <v>0</v>
      </c>
      <c r="G26" s="113">
        <v>0</v>
      </c>
      <c r="H26" s="227">
        <f t="shared" si="0"/>
        <v>0</v>
      </c>
    </row>
    <row r="27" spans="1:8" customFormat="1" ht="18" customHeight="1" x14ac:dyDescent="0.55000000000000004">
      <c r="A27" s="42" t="s">
        <v>126</v>
      </c>
      <c r="B27" s="44" t="s">
        <v>185</v>
      </c>
      <c r="C27" s="44"/>
      <c r="D27" s="113">
        <v>4465163.24</v>
      </c>
      <c r="E27" s="113">
        <v>2093268.526912</v>
      </c>
      <c r="F27" s="113">
        <v>0</v>
      </c>
      <c r="G27" s="113">
        <v>0</v>
      </c>
      <c r="H27" s="227">
        <f t="shared" si="0"/>
        <v>6558431.7669120003</v>
      </c>
    </row>
    <row r="28" spans="1:8" customFormat="1" ht="18" customHeight="1" x14ac:dyDescent="0.55000000000000004">
      <c r="A28" s="42" t="s">
        <v>127</v>
      </c>
      <c r="B28" s="44" t="s">
        <v>128</v>
      </c>
      <c r="C28" s="44"/>
      <c r="D28" s="113">
        <v>1071505.9199999999</v>
      </c>
      <c r="E28" s="113">
        <v>502321.97529599996</v>
      </c>
      <c r="F28" s="113">
        <v>0</v>
      </c>
      <c r="G28" s="113">
        <v>1373787</v>
      </c>
      <c r="H28" s="227">
        <f t="shared" si="0"/>
        <v>200040.89529599994</v>
      </c>
    </row>
    <row r="29" spans="1:8" customFormat="1" ht="18" customHeight="1" x14ac:dyDescent="0.55000000000000004">
      <c r="A29" s="42" t="s">
        <v>129</v>
      </c>
      <c r="B29" s="44" t="s">
        <v>130</v>
      </c>
      <c r="C29" s="44"/>
      <c r="D29" s="113">
        <v>17194921.120000001</v>
      </c>
      <c r="E29" s="113">
        <v>4857419.8006559992</v>
      </c>
      <c r="F29" s="113">
        <v>3733640</v>
      </c>
      <c r="G29" s="113">
        <v>1178757</v>
      </c>
      <c r="H29" s="227">
        <f t="shared" si="0"/>
        <v>17139943.920655999</v>
      </c>
    </row>
    <row r="30" spans="1:8" customFormat="1" ht="18" customHeight="1" x14ac:dyDescent="0.55000000000000004">
      <c r="A30" s="42" t="s">
        <v>131</v>
      </c>
      <c r="B30" s="43" t="s">
        <v>373</v>
      </c>
      <c r="C30" s="44"/>
      <c r="D30" s="113">
        <v>3753328.2</v>
      </c>
      <c r="E30" s="113">
        <v>1759560.2601599998</v>
      </c>
      <c r="F30" s="113">
        <v>1304573</v>
      </c>
      <c r="G30" s="113">
        <v>131200</v>
      </c>
      <c r="H30" s="227">
        <f t="shared" si="0"/>
        <v>4077115.4601600002</v>
      </c>
    </row>
    <row r="31" spans="1:8" customFormat="1" ht="18" customHeight="1" x14ac:dyDescent="0.55000000000000004">
      <c r="A31" s="42" t="s">
        <v>133</v>
      </c>
      <c r="B31" s="43"/>
      <c r="C31" s="44"/>
      <c r="D31" s="113">
        <v>0</v>
      </c>
      <c r="E31" s="113">
        <v>0</v>
      </c>
      <c r="F31" s="113">
        <v>0</v>
      </c>
      <c r="G31" s="113">
        <v>0</v>
      </c>
      <c r="H31" s="227">
        <f t="shared" si="0"/>
        <v>0</v>
      </c>
    </row>
    <row r="32" spans="1:8" customFormat="1" ht="18" customHeight="1" x14ac:dyDescent="0.55000000000000004">
      <c r="A32" s="42" t="s">
        <v>134</v>
      </c>
      <c r="B32" s="43"/>
      <c r="C32" s="44"/>
      <c r="D32" s="113">
        <v>0</v>
      </c>
      <c r="E32" s="113">
        <v>0</v>
      </c>
      <c r="F32" s="113">
        <v>0</v>
      </c>
      <c r="G32" s="113">
        <v>0</v>
      </c>
      <c r="H32" s="227">
        <f t="shared" si="0"/>
        <v>0</v>
      </c>
    </row>
    <row r="33" spans="1:8" customFormat="1" ht="18" customHeight="1" x14ac:dyDescent="0.55000000000000004">
      <c r="A33" s="42" t="s">
        <v>135</v>
      </c>
      <c r="B33" s="43"/>
      <c r="C33" s="44"/>
      <c r="D33" s="113">
        <v>0</v>
      </c>
      <c r="E33" s="113">
        <v>0</v>
      </c>
      <c r="F33" s="113">
        <v>0</v>
      </c>
      <c r="G33" s="113">
        <v>0</v>
      </c>
      <c r="H33" s="227">
        <f t="shared" si="0"/>
        <v>0</v>
      </c>
    </row>
    <row r="34" spans="1:8" customFormat="1" ht="18" customHeight="1" x14ac:dyDescent="0.55000000000000004">
      <c r="A34" s="42" t="s">
        <v>136</v>
      </c>
      <c r="B34" s="43"/>
      <c r="C34" s="44"/>
      <c r="D34" s="113">
        <v>0</v>
      </c>
      <c r="E34" s="113">
        <v>0</v>
      </c>
      <c r="F34" s="113">
        <v>0</v>
      </c>
      <c r="G34" s="113">
        <v>0</v>
      </c>
      <c r="H34" s="227">
        <f t="shared" si="0"/>
        <v>0</v>
      </c>
    </row>
    <row r="35" spans="1:8" customFormat="1" ht="18" customHeight="1" x14ac:dyDescent="0.55000000000000004">
      <c r="A35" s="102"/>
      <c r="B35" s="44"/>
      <c r="C35" s="44"/>
      <c r="D35" s="44"/>
      <c r="E35" s="44"/>
      <c r="F35" s="44"/>
      <c r="G35" s="44"/>
      <c r="H35" s="205"/>
    </row>
    <row r="36" spans="1:8" customFormat="1" ht="18" customHeight="1" x14ac:dyDescent="0.55000000000000004">
      <c r="A36" s="110" t="s">
        <v>137</v>
      </c>
      <c r="B36" s="105" t="s">
        <v>138</v>
      </c>
      <c r="C36" s="105" t="s">
        <v>253</v>
      </c>
      <c r="D36" s="114">
        <f>SUM(D21:D34)</f>
        <v>36330726.560000002</v>
      </c>
      <c r="E36" s="114">
        <f>SUM(E21:E34)</f>
        <v>10791180.962327998</v>
      </c>
      <c r="F36" s="114">
        <f>SUM(F21:F34)</f>
        <v>6183842</v>
      </c>
      <c r="G36" s="114">
        <f>SUM(G21:G34)</f>
        <v>3561902</v>
      </c>
      <c r="H36" s="227">
        <f>SUM(H21:H34)</f>
        <v>37376163.522328004</v>
      </c>
    </row>
    <row r="37" spans="1:8" customFormat="1" ht="18" customHeight="1" thickBot="1" x14ac:dyDescent="0.6">
      <c r="A37" s="102"/>
      <c r="B37" s="105"/>
      <c r="C37" s="44"/>
      <c r="D37" s="181"/>
      <c r="E37" s="181"/>
      <c r="F37" s="181"/>
      <c r="G37" s="181"/>
      <c r="H37" s="206"/>
    </row>
    <row r="38" spans="1:8" customFormat="1" ht="42.75" customHeight="1" x14ac:dyDescent="0.55000000000000004">
      <c r="A38" s="102"/>
      <c r="B38" s="44"/>
      <c r="C38" s="44"/>
      <c r="D38" s="109" t="s">
        <v>99</v>
      </c>
      <c r="E38" s="109" t="s">
        <v>100</v>
      </c>
      <c r="F38" s="109" t="s">
        <v>249</v>
      </c>
      <c r="G38" s="109" t="s">
        <v>250</v>
      </c>
      <c r="H38" s="109" t="s">
        <v>251</v>
      </c>
    </row>
    <row r="39" spans="1:8" customFormat="1" ht="18.75" customHeight="1" x14ac:dyDescent="0.55000000000000004">
      <c r="A39" s="110" t="s">
        <v>254</v>
      </c>
      <c r="B39" s="105" t="s">
        <v>139</v>
      </c>
      <c r="C39" s="44"/>
      <c r="D39" s="44"/>
      <c r="E39" s="44"/>
      <c r="F39" s="44"/>
      <c r="G39" s="44"/>
      <c r="H39" s="44"/>
    </row>
    <row r="40" spans="1:8" customFormat="1" ht="18" customHeight="1" x14ac:dyDescent="0.55000000000000004">
      <c r="A40" s="42" t="s">
        <v>192</v>
      </c>
      <c r="B40" s="44" t="s">
        <v>140</v>
      </c>
      <c r="C40" s="44"/>
      <c r="D40" s="113">
        <v>126599405.92</v>
      </c>
      <c r="E40" s="113">
        <v>59349801.495296001</v>
      </c>
      <c r="F40" s="113">
        <v>0</v>
      </c>
      <c r="G40" s="113">
        <v>0</v>
      </c>
      <c r="H40" s="227">
        <f t="shared" ref="H40:H47" si="1">(D40+E40)-F40-G40</f>
        <v>185949207.41529602</v>
      </c>
    </row>
    <row r="41" spans="1:8" customFormat="1" ht="18" customHeight="1" x14ac:dyDescent="0.55000000000000004">
      <c r="A41" s="42" t="s">
        <v>193</v>
      </c>
      <c r="B41" s="44" t="s">
        <v>141</v>
      </c>
      <c r="C41" s="44"/>
      <c r="D41" s="113">
        <v>4927662</v>
      </c>
      <c r="E41" s="113">
        <v>2310087.9455999997</v>
      </c>
      <c r="F41" s="113">
        <v>2468450</v>
      </c>
      <c r="G41" s="113">
        <v>0</v>
      </c>
      <c r="H41" s="227">
        <f t="shared" si="1"/>
        <v>4769299.9455999993</v>
      </c>
    </row>
    <row r="42" spans="1:8" customFormat="1" ht="18" customHeight="1" x14ac:dyDescent="0.55000000000000004">
      <c r="A42" s="42" t="s">
        <v>194</v>
      </c>
      <c r="B42" s="44" t="s">
        <v>142</v>
      </c>
      <c r="C42" s="44"/>
      <c r="D42" s="113">
        <v>6906460.4800000004</v>
      </c>
      <c r="E42" s="113">
        <v>3237748.6730239997</v>
      </c>
      <c r="F42" s="113">
        <v>0</v>
      </c>
      <c r="G42" s="113">
        <v>36916</v>
      </c>
      <c r="H42" s="227">
        <f t="shared" si="1"/>
        <v>10107293.153023999</v>
      </c>
    </row>
    <row r="43" spans="1:8" customFormat="1" ht="18" customHeight="1" x14ac:dyDescent="0.55000000000000004">
      <c r="A43" s="42" t="s">
        <v>195</v>
      </c>
      <c r="B43" s="44" t="s">
        <v>143</v>
      </c>
      <c r="C43" s="44"/>
      <c r="D43" s="113">
        <v>2602118</v>
      </c>
      <c r="E43" s="113">
        <v>1219872.9184000001</v>
      </c>
      <c r="F43" s="113">
        <v>0</v>
      </c>
      <c r="G43" s="113">
        <v>0</v>
      </c>
      <c r="H43" s="227">
        <f t="shared" si="1"/>
        <v>3821990.9183999998</v>
      </c>
    </row>
    <row r="44" spans="1:8" customFormat="1" ht="18" customHeight="1" x14ac:dyDescent="0.55000000000000004">
      <c r="A44" s="42" t="s">
        <v>144</v>
      </c>
      <c r="B44" s="43" t="s">
        <v>374</v>
      </c>
      <c r="C44" s="44"/>
      <c r="D44" s="113">
        <v>0</v>
      </c>
      <c r="E44" s="113">
        <v>0</v>
      </c>
      <c r="F44" s="113">
        <v>0</v>
      </c>
      <c r="G44" s="113">
        <v>0</v>
      </c>
      <c r="H44" s="227">
        <f t="shared" si="1"/>
        <v>0</v>
      </c>
    </row>
    <row r="45" spans="1:8" customFormat="1" ht="18" customHeight="1" x14ac:dyDescent="0.55000000000000004">
      <c r="A45" s="42" t="s">
        <v>145</v>
      </c>
      <c r="B45" s="43"/>
      <c r="C45" s="44"/>
      <c r="D45" s="113">
        <v>0</v>
      </c>
      <c r="E45" s="113">
        <v>0</v>
      </c>
      <c r="F45" s="113">
        <v>0</v>
      </c>
      <c r="G45" s="113">
        <v>0</v>
      </c>
      <c r="H45" s="227">
        <f t="shared" si="1"/>
        <v>0</v>
      </c>
    </row>
    <row r="46" spans="1:8" customFormat="1" ht="18" customHeight="1" x14ac:dyDescent="0.55000000000000004">
      <c r="A46" s="42" t="s">
        <v>146</v>
      </c>
      <c r="B46" s="43"/>
      <c r="C46" s="44"/>
      <c r="D46" s="113">
        <v>0</v>
      </c>
      <c r="E46" s="113">
        <v>0</v>
      </c>
      <c r="F46" s="113">
        <v>0</v>
      </c>
      <c r="G46" s="113">
        <v>0</v>
      </c>
      <c r="H46" s="227">
        <f t="shared" si="1"/>
        <v>0</v>
      </c>
    </row>
    <row r="47" spans="1:8" customFormat="1" ht="18" customHeight="1" x14ac:dyDescent="0.55000000000000004">
      <c r="A47" s="42" t="s">
        <v>147</v>
      </c>
      <c r="B47" s="43"/>
      <c r="C47" s="44"/>
      <c r="D47" s="113">
        <v>0</v>
      </c>
      <c r="E47" s="113">
        <v>0</v>
      </c>
      <c r="F47" s="113">
        <v>0</v>
      </c>
      <c r="G47" s="113">
        <v>0</v>
      </c>
      <c r="H47" s="227">
        <f t="shared" si="1"/>
        <v>0</v>
      </c>
    </row>
    <row r="49" spans="1:8" ht="18" customHeight="1" x14ac:dyDescent="0.55000000000000004">
      <c r="A49" s="110" t="s">
        <v>148</v>
      </c>
      <c r="B49" s="105" t="s">
        <v>255</v>
      </c>
      <c r="C49" s="105" t="s">
        <v>253</v>
      </c>
      <c r="D49" s="114">
        <f>SUM(D40:D47)</f>
        <v>141035646.40000001</v>
      </c>
      <c r="E49" s="114">
        <f>SUM(E40:E47)</f>
        <v>66117511.03232</v>
      </c>
      <c r="F49" s="114">
        <f>SUM(F40:F47)</f>
        <v>2468450</v>
      </c>
      <c r="G49" s="114">
        <f>SUM(G40:G47)</f>
        <v>36916</v>
      </c>
      <c r="H49" s="227">
        <f>SUM(H40:H47)</f>
        <v>204647791.43232</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v>15095399</v>
      </c>
      <c r="E53" s="113">
        <v>0</v>
      </c>
      <c r="F53" s="113">
        <v>0</v>
      </c>
      <c r="G53" s="113">
        <v>316030</v>
      </c>
      <c r="H53" s="227">
        <f t="shared" ref="H53:H62" si="2">(D53+E53)-F53-G53</f>
        <v>14779369</v>
      </c>
    </row>
    <row r="54" spans="1:8" ht="18" customHeight="1" x14ac:dyDescent="0.55000000000000004">
      <c r="A54" s="42" t="s">
        <v>260</v>
      </c>
      <c r="B54" s="130" t="s">
        <v>375</v>
      </c>
      <c r="D54" s="113">
        <v>1268</v>
      </c>
      <c r="E54" s="113">
        <v>594.4384</v>
      </c>
      <c r="F54" s="113">
        <v>0</v>
      </c>
      <c r="G54" s="113">
        <v>0</v>
      </c>
      <c r="H54" s="227">
        <f t="shared" si="2"/>
        <v>1862.4384</v>
      </c>
    </row>
    <row r="55" spans="1:8" ht="18" customHeight="1" x14ac:dyDescent="0.55000000000000004">
      <c r="A55" s="42" t="s">
        <v>262</v>
      </c>
      <c r="B55" s="133" t="s">
        <v>376</v>
      </c>
      <c r="D55" s="113">
        <v>111149.92</v>
      </c>
      <c r="E55" s="113">
        <v>52107.082495999995</v>
      </c>
      <c r="F55" s="113">
        <v>0</v>
      </c>
      <c r="G55" s="113">
        <v>154791</v>
      </c>
      <c r="H55" s="227">
        <f t="shared" si="2"/>
        <v>8466.002496000001</v>
      </c>
    </row>
    <row r="56" spans="1:8" ht="18" customHeight="1" x14ac:dyDescent="0.55000000000000004">
      <c r="A56" s="42" t="s">
        <v>264</v>
      </c>
      <c r="B56" s="127" t="s">
        <v>377</v>
      </c>
      <c r="D56" s="113">
        <v>575050</v>
      </c>
      <c r="E56" s="113">
        <v>269583.44</v>
      </c>
      <c r="F56" s="113">
        <v>0</v>
      </c>
      <c r="G56" s="113">
        <v>0</v>
      </c>
      <c r="H56" s="227">
        <f t="shared" si="2"/>
        <v>844633.44</v>
      </c>
    </row>
    <row r="57" spans="1:8" ht="18" customHeight="1" x14ac:dyDescent="0.55000000000000004">
      <c r="A57" s="42" t="s">
        <v>266</v>
      </c>
      <c r="B57" s="185" t="s">
        <v>378</v>
      </c>
      <c r="D57" s="113">
        <v>47308.6</v>
      </c>
      <c r="E57" s="113">
        <v>22178.271679999998</v>
      </c>
      <c r="F57" s="113">
        <v>0</v>
      </c>
      <c r="G57" s="113">
        <v>27910</v>
      </c>
      <c r="H57" s="227">
        <f t="shared" si="2"/>
        <v>41576.871679999997</v>
      </c>
    </row>
    <row r="58" spans="1:8" ht="18" customHeight="1" x14ac:dyDescent="0.55000000000000004">
      <c r="A58" s="42" t="s">
        <v>268</v>
      </c>
      <c r="B58" s="185" t="s">
        <v>379</v>
      </c>
      <c r="D58" s="113">
        <v>75000</v>
      </c>
      <c r="E58" s="113">
        <v>0</v>
      </c>
      <c r="F58" s="113">
        <v>0</v>
      </c>
      <c r="G58" s="113">
        <v>0</v>
      </c>
      <c r="H58" s="227">
        <f t="shared" si="2"/>
        <v>75000</v>
      </c>
    </row>
    <row r="59" spans="1:8" ht="18" customHeight="1" x14ac:dyDescent="0.55000000000000004">
      <c r="A59" s="42" t="s">
        <v>270</v>
      </c>
      <c r="B59" s="185"/>
      <c r="D59" s="113">
        <v>0</v>
      </c>
      <c r="E59" s="113">
        <v>0</v>
      </c>
      <c r="F59" s="113">
        <v>0</v>
      </c>
      <c r="G59" s="113">
        <v>0</v>
      </c>
      <c r="H59" s="227">
        <f t="shared" si="2"/>
        <v>0</v>
      </c>
    </row>
    <row r="60" spans="1:8" ht="18" customHeight="1" x14ac:dyDescent="0.55000000000000004">
      <c r="A60" s="42" t="s">
        <v>272</v>
      </c>
      <c r="B60" s="127"/>
      <c r="C60" s="126"/>
      <c r="D60" s="113">
        <v>0</v>
      </c>
      <c r="E60" s="113">
        <v>0</v>
      </c>
      <c r="F60" s="113">
        <v>0</v>
      </c>
      <c r="G60" s="113">
        <v>0</v>
      </c>
      <c r="H60" s="227">
        <f t="shared" si="2"/>
        <v>0</v>
      </c>
    </row>
    <row r="61" spans="1:8" ht="18" customHeight="1" x14ac:dyDescent="0.55000000000000004">
      <c r="A61" s="42" t="s">
        <v>274</v>
      </c>
      <c r="B61" s="127"/>
      <c r="C61" s="126"/>
      <c r="D61" s="113">
        <v>0</v>
      </c>
      <c r="E61" s="113">
        <v>0</v>
      </c>
      <c r="F61" s="113">
        <v>0</v>
      </c>
      <c r="G61" s="113">
        <v>0</v>
      </c>
      <c r="H61" s="227">
        <f t="shared" si="2"/>
        <v>0</v>
      </c>
    </row>
    <row r="62" spans="1:8" ht="18" customHeight="1" x14ac:dyDescent="0.55000000000000004">
      <c r="A62" s="42" t="s">
        <v>275</v>
      </c>
      <c r="B62" s="127"/>
      <c r="C62" s="126"/>
      <c r="D62" s="113">
        <v>0</v>
      </c>
      <c r="E62" s="113">
        <v>0</v>
      </c>
      <c r="F62" s="113">
        <v>0</v>
      </c>
      <c r="G62" s="113">
        <v>0</v>
      </c>
      <c r="H62" s="227">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15905175.52</v>
      </c>
      <c r="E64" s="114">
        <f>SUM(E53:E62)</f>
        <v>344463.23257599998</v>
      </c>
      <c r="F64" s="114">
        <f>SUM(F53:F62)</f>
        <v>0</v>
      </c>
      <c r="G64" s="114">
        <f>SUM(G53:G62)</f>
        <v>498731</v>
      </c>
      <c r="H64" s="227">
        <f>SUM(H53:H62)</f>
        <v>15750907.752576001</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13">
        <v>0</v>
      </c>
      <c r="E68" s="113">
        <v>0</v>
      </c>
      <c r="F68" s="113">
        <v>0</v>
      </c>
      <c r="G68" s="113">
        <v>0</v>
      </c>
      <c r="H68" s="227">
        <f>(D68+E68)-F68-G68</f>
        <v>0</v>
      </c>
      <c r="J68" s="129"/>
    </row>
    <row r="69" spans="1:10" ht="18" customHeight="1" x14ac:dyDescent="0.55000000000000004">
      <c r="A69" s="42" t="s">
        <v>202</v>
      </c>
      <c r="B69" s="44" t="s">
        <v>153</v>
      </c>
      <c r="D69" s="113">
        <v>75000</v>
      </c>
      <c r="E69" s="113">
        <v>0</v>
      </c>
      <c r="F69" s="113">
        <v>0</v>
      </c>
      <c r="G69" s="113">
        <v>0</v>
      </c>
      <c r="H69" s="227">
        <f>(D69+E69)-F69-G69</f>
        <v>75000</v>
      </c>
    </row>
    <row r="70" spans="1:10" ht="18" customHeight="1" x14ac:dyDescent="0.55000000000000004">
      <c r="A70" s="42" t="s">
        <v>203</v>
      </c>
      <c r="B70" s="130"/>
      <c r="C70" s="105"/>
      <c r="D70" s="113">
        <v>0</v>
      </c>
      <c r="E70" s="113">
        <v>0</v>
      </c>
      <c r="F70" s="113">
        <v>0</v>
      </c>
      <c r="G70" s="113">
        <v>0</v>
      </c>
      <c r="H70" s="227">
        <f>(D70+E70)-F70-G70</f>
        <v>0</v>
      </c>
    </row>
    <row r="71" spans="1:10" ht="18" customHeight="1" x14ac:dyDescent="0.55000000000000004">
      <c r="A71" s="42" t="s">
        <v>278</v>
      </c>
      <c r="B71" s="130"/>
      <c r="C71" s="105"/>
      <c r="D71" s="113">
        <v>0</v>
      </c>
      <c r="E71" s="113">
        <v>0</v>
      </c>
      <c r="F71" s="113">
        <v>0</v>
      </c>
      <c r="G71" s="113">
        <v>0</v>
      </c>
      <c r="H71" s="227">
        <f>(D71+E71)-F71-G71</f>
        <v>0</v>
      </c>
    </row>
    <row r="72" spans="1:10" ht="18" customHeight="1" x14ac:dyDescent="0.55000000000000004">
      <c r="A72" s="42" t="s">
        <v>279</v>
      </c>
      <c r="B72" s="133"/>
      <c r="C72" s="105"/>
      <c r="D72" s="113">
        <v>0</v>
      </c>
      <c r="E72" s="113">
        <v>0</v>
      </c>
      <c r="F72" s="113">
        <v>0</v>
      </c>
      <c r="G72" s="113">
        <v>0</v>
      </c>
      <c r="H72" s="227">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75000</v>
      </c>
      <c r="E74" s="135">
        <f>SUM(E68:E72)</f>
        <v>0</v>
      </c>
      <c r="F74" s="135">
        <f>SUM(F68:F72)</f>
        <v>0</v>
      </c>
      <c r="G74" s="114">
        <f>SUM(G68:G72)</f>
        <v>0</v>
      </c>
      <c r="H74" s="227">
        <f>SUM(H68:H72)</f>
        <v>75000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5715210.2000000002</v>
      </c>
      <c r="E77" s="136">
        <v>0</v>
      </c>
      <c r="F77" s="113">
        <v>0</v>
      </c>
      <c r="G77" s="113">
        <v>0</v>
      </c>
      <c r="H77" s="227">
        <f>(D77-F77-G77)</f>
        <v>5715210.2000000002</v>
      </c>
    </row>
    <row r="78" spans="1:10" ht="18" customHeight="1" x14ac:dyDescent="0.55000000000000004">
      <c r="A78" s="42" t="s">
        <v>205</v>
      </c>
      <c r="B78" s="44" t="s">
        <v>156</v>
      </c>
      <c r="D78" s="113">
        <v>0</v>
      </c>
      <c r="E78" s="136">
        <v>0</v>
      </c>
      <c r="F78" s="113">
        <v>0</v>
      </c>
      <c r="G78" s="113">
        <v>0</v>
      </c>
      <c r="H78" s="227">
        <f>(D78-F78-G78)</f>
        <v>0</v>
      </c>
    </row>
    <row r="79" spans="1:10" ht="18" customHeight="1" x14ac:dyDescent="0.55000000000000004">
      <c r="A79" s="42" t="s">
        <v>206</v>
      </c>
      <c r="B79" s="44" t="s">
        <v>157</v>
      </c>
      <c r="D79" s="113">
        <v>192781.2</v>
      </c>
      <c r="E79" s="136">
        <v>0</v>
      </c>
      <c r="F79" s="113">
        <v>0</v>
      </c>
      <c r="G79" s="113">
        <v>0</v>
      </c>
      <c r="H79" s="227">
        <f>(D79-F79-G79)</f>
        <v>192781.2</v>
      </c>
    </row>
    <row r="80" spans="1:10" ht="18" customHeight="1" x14ac:dyDescent="0.55000000000000004">
      <c r="A80" s="42" t="s">
        <v>207</v>
      </c>
      <c r="B80" s="44" t="s">
        <v>158</v>
      </c>
      <c r="D80" s="113">
        <v>0</v>
      </c>
      <c r="E80" s="136">
        <v>0</v>
      </c>
      <c r="F80" s="113">
        <v>0</v>
      </c>
      <c r="G80" s="113">
        <v>0</v>
      </c>
      <c r="H80" s="227">
        <f>(D80-F80-G80)</f>
        <v>0</v>
      </c>
    </row>
    <row r="81" spans="1:8" customFormat="1" ht="18" customHeight="1" x14ac:dyDescent="0.55000000000000004">
      <c r="A81" s="42"/>
      <c r="B81" s="44"/>
      <c r="C81" s="44"/>
      <c r="E81" s="44"/>
      <c r="F81" s="44"/>
      <c r="G81" s="44"/>
      <c r="H81" s="137"/>
    </row>
    <row r="82" spans="1:8" customFormat="1" ht="18" customHeight="1" x14ac:dyDescent="0.55000000000000004">
      <c r="A82" s="42" t="s">
        <v>159</v>
      </c>
      <c r="B82" s="105" t="s">
        <v>282</v>
      </c>
      <c r="C82" s="105" t="s">
        <v>253</v>
      </c>
      <c r="D82" s="114">
        <f>SUM(D77:D80)</f>
        <v>5907991.4000000004</v>
      </c>
      <c r="E82" s="138"/>
      <c r="F82" s="114">
        <f>SUM(F77:F80)</f>
        <v>0</v>
      </c>
      <c r="G82" s="114">
        <f>SUM(G77:G80)</f>
        <v>0</v>
      </c>
      <c r="H82" s="227">
        <f>SUM(H77:H80)</f>
        <v>5907991.4000000004</v>
      </c>
    </row>
    <row r="83" spans="1:8" customFormat="1" ht="18" customHeight="1" thickBot="1" x14ac:dyDescent="0.6">
      <c r="A83" s="42"/>
      <c r="B83" s="44"/>
      <c r="C83" s="44"/>
      <c r="D83" s="123"/>
      <c r="E83" s="123"/>
      <c r="F83" s="123"/>
      <c r="G83" s="123"/>
      <c r="H83" s="123"/>
    </row>
    <row r="84" spans="1:8" customFormat="1" ht="42.75" customHeight="1" x14ac:dyDescent="0.55000000000000004">
      <c r="A84" s="102"/>
      <c r="B84" s="44"/>
      <c r="C84" s="44"/>
      <c r="D84" s="109" t="s">
        <v>99</v>
      </c>
      <c r="E84" s="109" t="s">
        <v>100</v>
      </c>
      <c r="F84" s="109" t="s">
        <v>249</v>
      </c>
      <c r="G84" s="109" t="s">
        <v>250</v>
      </c>
      <c r="H84" s="109" t="s">
        <v>251</v>
      </c>
    </row>
    <row r="85" spans="1:8" customFormat="1" ht="18" customHeight="1" x14ac:dyDescent="0.55000000000000004">
      <c r="A85" s="110" t="s">
        <v>283</v>
      </c>
      <c r="B85" s="105" t="s">
        <v>160</v>
      </c>
      <c r="C85" s="44"/>
      <c r="D85" s="44"/>
      <c r="E85" s="44"/>
      <c r="F85" s="44"/>
      <c r="G85" s="44"/>
      <c r="H85" s="44"/>
    </row>
    <row r="86" spans="1:8" customFormat="1" ht="18" customHeight="1" x14ac:dyDescent="0.55000000000000004">
      <c r="A86" s="42" t="s">
        <v>165</v>
      </c>
      <c r="B86" s="44" t="s">
        <v>188</v>
      </c>
      <c r="C86" s="44"/>
      <c r="D86" s="113">
        <v>0</v>
      </c>
      <c r="E86" s="113">
        <v>0</v>
      </c>
      <c r="F86" s="113">
        <v>0</v>
      </c>
      <c r="G86" s="113">
        <v>0</v>
      </c>
      <c r="H86" s="227">
        <f t="shared" ref="H86:H96" si="3">(D86+E86)-F86-G86</f>
        <v>0</v>
      </c>
    </row>
    <row r="87" spans="1:8" customFormat="1" ht="18" customHeight="1" x14ac:dyDescent="0.55000000000000004">
      <c r="A87" s="42" t="s">
        <v>209</v>
      </c>
      <c r="B87" s="44" t="s">
        <v>161</v>
      </c>
      <c r="C87" s="44"/>
      <c r="D87" s="113">
        <v>62340.959999999999</v>
      </c>
      <c r="E87" s="113">
        <v>29225.442048000001</v>
      </c>
      <c r="F87" s="113">
        <v>0</v>
      </c>
      <c r="G87" s="113">
        <v>0</v>
      </c>
      <c r="H87" s="227">
        <f t="shared" si="3"/>
        <v>91566.402048000004</v>
      </c>
    </row>
    <row r="88" spans="1:8" customFormat="1" ht="18" customHeight="1" x14ac:dyDescent="0.55000000000000004">
      <c r="A88" s="42" t="s">
        <v>210</v>
      </c>
      <c r="B88" s="44" t="s">
        <v>186</v>
      </c>
      <c r="C88" s="44"/>
      <c r="D88" s="113">
        <v>3833545.2</v>
      </c>
      <c r="E88" s="113">
        <v>621036.53275999986</v>
      </c>
      <c r="F88" s="113">
        <v>0</v>
      </c>
      <c r="G88" s="113">
        <v>2330</v>
      </c>
      <c r="H88" s="227">
        <f t="shared" si="3"/>
        <v>4452251.73276</v>
      </c>
    </row>
    <row r="89" spans="1:8" customFormat="1" ht="18" customHeight="1" x14ac:dyDescent="0.55000000000000004">
      <c r="A89" s="42" t="s">
        <v>211</v>
      </c>
      <c r="B89" s="44" t="s">
        <v>162</v>
      </c>
      <c r="C89" s="44"/>
      <c r="D89" s="113">
        <v>177954.72</v>
      </c>
      <c r="E89" s="113">
        <v>83425.172736000008</v>
      </c>
      <c r="F89" s="113">
        <v>0</v>
      </c>
      <c r="G89" s="113">
        <v>0</v>
      </c>
      <c r="H89" s="227">
        <f t="shared" si="3"/>
        <v>261379.89273600001</v>
      </c>
    </row>
    <row r="90" spans="1:8" customFormat="1" ht="18" customHeight="1" x14ac:dyDescent="0.55000000000000004">
      <c r="A90" s="42" t="s">
        <v>212</v>
      </c>
      <c r="B90" s="44" t="s">
        <v>163</v>
      </c>
      <c r="C90" s="44"/>
      <c r="D90" s="113">
        <v>232.32</v>
      </c>
      <c r="E90" s="113">
        <v>108.911616</v>
      </c>
      <c r="F90" s="113">
        <v>0</v>
      </c>
      <c r="G90" s="113">
        <v>0</v>
      </c>
      <c r="H90" s="227">
        <f t="shared" si="3"/>
        <v>341.23161599999997</v>
      </c>
    </row>
    <row r="91" spans="1:8" customFormat="1" ht="18" customHeight="1" x14ac:dyDescent="0.55000000000000004">
      <c r="A91" s="42" t="s">
        <v>213</v>
      </c>
      <c r="B91" s="44" t="s">
        <v>164</v>
      </c>
      <c r="C91" s="44"/>
      <c r="D91" s="113">
        <v>384707.4</v>
      </c>
      <c r="E91" s="113">
        <v>180350.82911999995</v>
      </c>
      <c r="F91" s="113">
        <v>0</v>
      </c>
      <c r="G91" s="113">
        <v>0</v>
      </c>
      <c r="H91" s="227">
        <f t="shared" si="3"/>
        <v>565058.22912000003</v>
      </c>
    </row>
    <row r="92" spans="1:8" customFormat="1" ht="18" customHeight="1" x14ac:dyDescent="0.55000000000000004">
      <c r="A92" s="42" t="s">
        <v>214</v>
      </c>
      <c r="B92" s="44" t="s">
        <v>187</v>
      </c>
      <c r="C92" s="44"/>
      <c r="D92" s="113">
        <v>255570.48</v>
      </c>
      <c r="E92" s="113">
        <v>119811.441024</v>
      </c>
      <c r="F92" s="113">
        <v>0</v>
      </c>
      <c r="G92" s="113">
        <v>0</v>
      </c>
      <c r="H92" s="227">
        <f t="shared" si="3"/>
        <v>375381.92102400004</v>
      </c>
    </row>
    <row r="93" spans="1:8" customFormat="1" ht="18" customHeight="1" x14ac:dyDescent="0.55000000000000004">
      <c r="A93" s="42" t="s">
        <v>215</v>
      </c>
      <c r="B93" s="44" t="s">
        <v>189</v>
      </c>
      <c r="C93" s="44"/>
      <c r="D93" s="113">
        <v>144082.72</v>
      </c>
      <c r="E93" s="113">
        <v>67545.979135999994</v>
      </c>
      <c r="F93" s="113">
        <v>0</v>
      </c>
      <c r="G93" s="113">
        <v>0</v>
      </c>
      <c r="H93" s="227">
        <f t="shared" si="3"/>
        <v>211628.69913600001</v>
      </c>
    </row>
    <row r="94" spans="1:8" customFormat="1" ht="18" customHeight="1" x14ac:dyDescent="0.55000000000000004">
      <c r="A94" s="42" t="s">
        <v>216</v>
      </c>
      <c r="B94" s="130" t="s">
        <v>380</v>
      </c>
      <c r="C94" s="44"/>
      <c r="D94" s="113">
        <v>8347.2000000000007</v>
      </c>
      <c r="E94" s="113">
        <v>3913.1673600000004</v>
      </c>
      <c r="F94" s="113">
        <v>0</v>
      </c>
      <c r="G94" s="113">
        <v>0</v>
      </c>
      <c r="H94" s="227">
        <f t="shared" si="3"/>
        <v>12260.36736</v>
      </c>
    </row>
    <row r="95" spans="1:8" customFormat="1" ht="18" customHeight="1" x14ac:dyDescent="0.55000000000000004">
      <c r="A95" s="42" t="s">
        <v>284</v>
      </c>
      <c r="B95" s="130"/>
      <c r="C95" s="44"/>
      <c r="D95" s="113">
        <v>0</v>
      </c>
      <c r="E95" s="113">
        <v>0</v>
      </c>
      <c r="F95" s="113">
        <v>0</v>
      </c>
      <c r="G95" s="113">
        <v>0</v>
      </c>
      <c r="H95" s="227">
        <f t="shared" si="3"/>
        <v>0</v>
      </c>
    </row>
    <row r="96" spans="1:8" customFormat="1" ht="18" customHeight="1" x14ac:dyDescent="0.55000000000000004">
      <c r="A96" s="42" t="s">
        <v>285</v>
      </c>
      <c r="B96" s="130"/>
      <c r="C96" s="44"/>
      <c r="D96" s="113">
        <v>0</v>
      </c>
      <c r="E96" s="113">
        <v>0</v>
      </c>
      <c r="F96" s="113">
        <v>0</v>
      </c>
      <c r="G96" s="113">
        <v>0</v>
      </c>
      <c r="H96" s="227">
        <f t="shared" si="3"/>
        <v>0</v>
      </c>
    </row>
    <row r="97" spans="1:8" ht="18" customHeight="1" x14ac:dyDescent="0.55000000000000004">
      <c r="A97" s="42"/>
    </row>
    <row r="98" spans="1:8" ht="18" customHeight="1" x14ac:dyDescent="0.55000000000000004">
      <c r="A98" s="110" t="s">
        <v>166</v>
      </c>
      <c r="B98" s="105" t="s">
        <v>286</v>
      </c>
      <c r="C98" s="105" t="s">
        <v>253</v>
      </c>
      <c r="D98" s="114">
        <f>SUM(D86:D96)</f>
        <v>4866781.0000000009</v>
      </c>
      <c r="E98" s="114">
        <f>SUM(E86:E96)</f>
        <v>1105417.4757999999</v>
      </c>
      <c r="F98" s="114">
        <f>SUM(F86:F96)</f>
        <v>0</v>
      </c>
      <c r="G98" s="114">
        <f>SUM(G86:G96)</f>
        <v>2330</v>
      </c>
      <c r="H98" s="227">
        <f>SUM(H86:H96)</f>
        <v>5969868.4758000001</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201613.2</v>
      </c>
      <c r="E102" s="113">
        <v>94516.268160000007</v>
      </c>
      <c r="F102" s="113">
        <v>0</v>
      </c>
      <c r="G102" s="113">
        <v>0</v>
      </c>
      <c r="H102" s="227">
        <f>(D102+E102)-F102-G102</f>
        <v>296129.46816000005</v>
      </c>
    </row>
    <row r="103" spans="1:8" ht="18" customHeight="1" x14ac:dyDescent="0.55000000000000004">
      <c r="A103" s="42" t="s">
        <v>220</v>
      </c>
      <c r="B103" s="44" t="s">
        <v>168</v>
      </c>
      <c r="D103" s="113">
        <v>80364.08</v>
      </c>
      <c r="E103" s="113">
        <v>37674.680703999999</v>
      </c>
      <c r="F103" s="113">
        <v>0</v>
      </c>
      <c r="G103" s="113">
        <v>0</v>
      </c>
      <c r="H103" s="227">
        <f>(D103+E103)-F103-G103</f>
        <v>118038.760704</v>
      </c>
    </row>
    <row r="104" spans="1:8" ht="18" customHeight="1" x14ac:dyDescent="0.55000000000000004">
      <c r="A104" s="42" t="s">
        <v>221</v>
      </c>
      <c r="B104" s="130" t="s">
        <v>381</v>
      </c>
      <c r="D104" s="113">
        <v>143447</v>
      </c>
      <c r="E104" s="113">
        <v>67247.953600000008</v>
      </c>
      <c r="F104" s="113">
        <v>0</v>
      </c>
      <c r="G104" s="113">
        <v>0</v>
      </c>
      <c r="H104" s="227">
        <f>(D104+E104)-F104-G104</f>
        <v>210694.95360000001</v>
      </c>
    </row>
    <row r="105" spans="1:8" ht="18" customHeight="1" x14ac:dyDescent="0.55000000000000004">
      <c r="A105" s="42" t="s">
        <v>288</v>
      </c>
      <c r="B105" s="130"/>
      <c r="D105" s="113">
        <v>0</v>
      </c>
      <c r="E105" s="113">
        <v>0</v>
      </c>
      <c r="F105" s="113">
        <v>0</v>
      </c>
      <c r="G105" s="113">
        <v>0</v>
      </c>
      <c r="H105" s="227">
        <f>(D105+E105)-F105-G105</f>
        <v>0</v>
      </c>
    </row>
    <row r="106" spans="1:8" ht="18" customHeight="1" x14ac:dyDescent="0.55000000000000004">
      <c r="A106" s="42" t="s">
        <v>289</v>
      </c>
      <c r="B106" s="130"/>
      <c r="D106" s="113">
        <v>0</v>
      </c>
      <c r="E106" s="113">
        <v>0</v>
      </c>
      <c r="F106" s="113">
        <v>0</v>
      </c>
      <c r="G106" s="113">
        <v>0</v>
      </c>
      <c r="H106" s="227">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425424.28</v>
      </c>
      <c r="E108" s="114">
        <f>SUM(E102:E106)</f>
        <v>199438.90246400001</v>
      </c>
      <c r="F108" s="114">
        <f>SUM(F102:F106)</f>
        <v>0</v>
      </c>
      <c r="G108" s="114">
        <f>SUM(G102:G106)</f>
        <v>0</v>
      </c>
      <c r="H108" s="227">
        <f>SUM(H102:H106)</f>
        <v>624863.18246400007</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43952000</v>
      </c>
      <c r="G111" s="113"/>
      <c r="H111" s="227">
        <f>F111-G111</f>
        <v>43952000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0.46879999999999999</v>
      </c>
      <c r="F114" s="143" t="s">
        <v>299</v>
      </c>
      <c r="G114" s="144">
        <v>0.15390000000000001</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2430787000</v>
      </c>
      <c r="F117" s="145"/>
    </row>
    <row r="118" spans="1:7" ht="18" customHeight="1" x14ac:dyDescent="0.55000000000000004">
      <c r="A118" s="42" t="s">
        <v>304</v>
      </c>
      <c r="B118" s="44" t="s">
        <v>305</v>
      </c>
      <c r="E118" s="113">
        <v>611227000</v>
      </c>
      <c r="F118" s="145"/>
    </row>
    <row r="119" spans="1:7" ht="18" customHeight="1" x14ac:dyDescent="0.55000000000000004">
      <c r="A119" s="42" t="s">
        <v>306</v>
      </c>
      <c r="B119" s="105" t="s">
        <v>307</v>
      </c>
      <c r="E119" s="114">
        <f>SUM(E117:E118)</f>
        <v>3042014000</v>
      </c>
      <c r="F119" s="146"/>
    </row>
    <row r="120" spans="1:7" ht="18" customHeight="1" x14ac:dyDescent="0.55000000000000004">
      <c r="A120" s="42"/>
      <c r="B120" s="105"/>
      <c r="F120" s="126"/>
    </row>
    <row r="121" spans="1:7" ht="18" customHeight="1" x14ac:dyDescent="0.55000000000000004">
      <c r="A121" s="42" t="s">
        <v>308</v>
      </c>
      <c r="B121" s="105" t="s">
        <v>309</v>
      </c>
      <c r="E121" s="113">
        <v>2920138000</v>
      </c>
      <c r="F121" s="145"/>
    </row>
    <row r="122" spans="1:7" ht="18" customHeight="1" x14ac:dyDescent="0.55000000000000004">
      <c r="A122" s="42"/>
      <c r="F122" s="126"/>
    </row>
    <row r="123" spans="1:7" ht="18" customHeight="1" x14ac:dyDescent="0.55000000000000004">
      <c r="A123" s="42" t="s">
        <v>310</v>
      </c>
      <c r="B123" s="105" t="s">
        <v>311</v>
      </c>
      <c r="E123" s="113">
        <v>121876000</v>
      </c>
      <c r="F123" s="145"/>
    </row>
    <row r="124" spans="1:7" ht="18" customHeight="1" x14ac:dyDescent="0.55000000000000004">
      <c r="A124" s="42"/>
      <c r="F124" s="126"/>
    </row>
    <row r="125" spans="1:7" ht="18" customHeight="1" x14ac:dyDescent="0.55000000000000004">
      <c r="A125" s="42" t="s">
        <v>312</v>
      </c>
      <c r="B125" s="105" t="s">
        <v>313</v>
      </c>
      <c r="E125" s="113">
        <v>-125166000</v>
      </c>
      <c r="F125" s="145"/>
    </row>
    <row r="126" spans="1:7" ht="18" customHeight="1" x14ac:dyDescent="0.55000000000000004">
      <c r="A126" s="42"/>
      <c r="F126" s="126"/>
    </row>
    <row r="127" spans="1:7" ht="18" customHeight="1" x14ac:dyDescent="0.55000000000000004">
      <c r="A127" s="42" t="s">
        <v>314</v>
      </c>
      <c r="B127" s="105" t="s">
        <v>315</v>
      </c>
      <c r="E127" s="113">
        <f>+E123+E125</f>
        <v>-3290000</v>
      </c>
      <c r="F127" s="145"/>
    </row>
    <row r="128" spans="1:7" ht="18" customHeight="1" x14ac:dyDescent="0.55000000000000004">
      <c r="A128" s="42"/>
    </row>
    <row r="129" spans="1:8" customFormat="1" ht="42.75" customHeight="1" x14ac:dyDescent="0.55000000000000004">
      <c r="A129" s="102"/>
      <c r="B129" s="44"/>
      <c r="C129" s="44"/>
      <c r="D129" s="109" t="s">
        <v>99</v>
      </c>
      <c r="E129" s="109" t="s">
        <v>100</v>
      </c>
      <c r="F129" s="109" t="s">
        <v>249</v>
      </c>
      <c r="G129" s="109" t="s">
        <v>250</v>
      </c>
      <c r="H129" s="109" t="s">
        <v>251</v>
      </c>
    </row>
    <row r="130" spans="1:8" customFormat="1" ht="18" customHeight="1" x14ac:dyDescent="0.55000000000000004">
      <c r="A130" s="110" t="s">
        <v>316</v>
      </c>
      <c r="B130" s="105" t="s">
        <v>172</v>
      </c>
      <c r="C130" s="44"/>
      <c r="D130" s="44"/>
      <c r="E130" s="44"/>
      <c r="F130" s="44"/>
      <c r="G130" s="44"/>
      <c r="H130" s="44"/>
    </row>
    <row r="131" spans="1:8" customFormat="1" ht="18" customHeight="1" x14ac:dyDescent="0.55000000000000004">
      <c r="A131" s="42" t="s">
        <v>229</v>
      </c>
      <c r="B131" s="44" t="s">
        <v>173</v>
      </c>
      <c r="C131" s="44"/>
      <c r="D131" s="113"/>
      <c r="E131" s="120"/>
      <c r="F131" s="120"/>
      <c r="G131" s="113"/>
      <c r="H131" s="227">
        <f>(D131+E131)-F131-G131</f>
        <v>0</v>
      </c>
    </row>
    <row r="132" spans="1:8" customFormat="1" ht="18" customHeight="1" x14ac:dyDescent="0.55000000000000004">
      <c r="A132" s="42" t="s">
        <v>230</v>
      </c>
      <c r="B132" s="44" t="s">
        <v>10</v>
      </c>
      <c r="C132" s="44"/>
      <c r="D132" s="113"/>
      <c r="E132" s="120"/>
      <c r="F132" s="120"/>
      <c r="G132" s="113"/>
      <c r="H132" s="227">
        <f>(D132+E132)-F132-G132</f>
        <v>0</v>
      </c>
    </row>
    <row r="133" spans="1:8" customFormat="1" ht="18" customHeight="1" x14ac:dyDescent="0.55000000000000004">
      <c r="A133" s="42" t="s">
        <v>231</v>
      </c>
      <c r="B133" s="43"/>
      <c r="C133" s="44"/>
      <c r="D133" s="113"/>
      <c r="E133" s="120"/>
      <c r="F133" s="120"/>
      <c r="G133" s="113"/>
      <c r="H133" s="227">
        <f>(D133+E133)-F133-G133</f>
        <v>0</v>
      </c>
    </row>
    <row r="134" spans="1:8" customFormat="1" ht="18" customHeight="1" x14ac:dyDescent="0.55000000000000004">
      <c r="A134" s="42" t="s">
        <v>317</v>
      </c>
      <c r="B134" s="43"/>
      <c r="C134" s="44"/>
      <c r="D134" s="113"/>
      <c r="E134" s="120"/>
      <c r="F134" s="120"/>
      <c r="G134" s="113"/>
      <c r="H134" s="227">
        <f>(D134+E134)-F134-G134</f>
        <v>0</v>
      </c>
    </row>
    <row r="135" spans="1:8" customFormat="1" ht="18" customHeight="1" x14ac:dyDescent="0.55000000000000004">
      <c r="A135" s="42" t="s">
        <v>318</v>
      </c>
      <c r="B135" s="43"/>
      <c r="C135" s="44"/>
      <c r="D135" s="113"/>
      <c r="E135" s="120"/>
      <c r="F135" s="120"/>
      <c r="G135" s="113"/>
      <c r="H135" s="227">
        <f>(D135+E135)-F135-G135</f>
        <v>0</v>
      </c>
    </row>
    <row r="136" spans="1:8" customFormat="1" ht="18" customHeight="1" x14ac:dyDescent="0.55000000000000004">
      <c r="A136" s="110"/>
      <c r="B136" s="44"/>
      <c r="C136" s="44"/>
      <c r="D136" s="44"/>
      <c r="E136" s="44"/>
      <c r="F136" s="44"/>
      <c r="G136" s="44"/>
      <c r="H136" s="44"/>
    </row>
    <row r="137" spans="1:8" customFormat="1" ht="18" customHeight="1" x14ac:dyDescent="0.55000000000000004">
      <c r="A137" s="110" t="s">
        <v>174</v>
      </c>
      <c r="B137" s="105" t="s">
        <v>319</v>
      </c>
      <c r="C137" s="44"/>
      <c r="D137" s="114">
        <f>SUM(D131:D135)</f>
        <v>0</v>
      </c>
      <c r="E137" s="114">
        <f>SUM(E131:E135)</f>
        <v>0</v>
      </c>
      <c r="F137" s="114">
        <f>SUM(F131:F135)</f>
        <v>0</v>
      </c>
      <c r="G137" s="114">
        <f>SUM(G131:G135)</f>
        <v>0</v>
      </c>
      <c r="H137" s="114">
        <f>SUM(H131:H135)</f>
        <v>0</v>
      </c>
    </row>
    <row r="138" spans="1:8" customFormat="1" ht="18" customHeight="1" x14ac:dyDescent="0.55000000000000004">
      <c r="A138" s="44"/>
      <c r="B138" s="44"/>
      <c r="C138" s="44"/>
      <c r="D138" s="44"/>
      <c r="E138" s="44"/>
      <c r="F138" s="44"/>
      <c r="G138" s="44"/>
      <c r="H138" s="44"/>
    </row>
    <row r="139" spans="1:8" customFormat="1" ht="42.75" customHeight="1" x14ac:dyDescent="0.55000000000000004">
      <c r="A139" s="102"/>
      <c r="B139" s="44"/>
      <c r="C139" s="44"/>
      <c r="D139" s="109" t="s">
        <v>99</v>
      </c>
      <c r="E139" s="109" t="s">
        <v>100</v>
      </c>
      <c r="F139" s="109" t="s">
        <v>249</v>
      </c>
      <c r="G139" s="109" t="s">
        <v>250</v>
      </c>
      <c r="H139" s="109" t="s">
        <v>251</v>
      </c>
    </row>
    <row r="140" spans="1:8" customFormat="1" ht="18" customHeight="1" x14ac:dyDescent="0.55000000000000004">
      <c r="A140" s="110" t="s">
        <v>320</v>
      </c>
      <c r="B140" s="105" t="s">
        <v>175</v>
      </c>
      <c r="C140" s="44"/>
      <c r="D140" s="44"/>
      <c r="E140" s="44"/>
      <c r="F140" s="44"/>
      <c r="G140" s="44"/>
      <c r="H140" s="44"/>
    </row>
    <row r="141" spans="1:8" customFormat="1" ht="18" customHeight="1" x14ac:dyDescent="0.55000000000000004">
      <c r="A141" s="42" t="s">
        <v>137</v>
      </c>
      <c r="B141" s="105" t="s">
        <v>6</v>
      </c>
      <c r="C141" s="44"/>
      <c r="D141" s="147">
        <f>D36</f>
        <v>36330726.560000002</v>
      </c>
      <c r="E141" s="147">
        <f>E36</f>
        <v>10791180.962327998</v>
      </c>
      <c r="F141" s="147">
        <f>F36</f>
        <v>6183842</v>
      </c>
      <c r="G141" s="147">
        <f>G36</f>
        <v>3561902</v>
      </c>
      <c r="H141" s="228">
        <f>H36</f>
        <v>37376163.522328004</v>
      </c>
    </row>
    <row r="142" spans="1:8" customFormat="1" ht="18" customHeight="1" x14ac:dyDescent="0.55000000000000004">
      <c r="A142" s="42" t="s">
        <v>148</v>
      </c>
      <c r="B142" s="105" t="s">
        <v>176</v>
      </c>
      <c r="C142" s="44"/>
      <c r="D142" s="147">
        <f>D49</f>
        <v>141035646.40000001</v>
      </c>
      <c r="E142" s="147">
        <f>E49</f>
        <v>66117511.03232</v>
      </c>
      <c r="F142" s="147">
        <f>F49</f>
        <v>2468450</v>
      </c>
      <c r="G142" s="147">
        <f>G49</f>
        <v>36916</v>
      </c>
      <c r="H142" s="228">
        <f>H49</f>
        <v>204647791.43232</v>
      </c>
    </row>
    <row r="143" spans="1:8" customFormat="1" ht="18" customHeight="1" x14ac:dyDescent="0.55000000000000004">
      <c r="A143" s="42" t="s">
        <v>200</v>
      </c>
      <c r="B143" s="105" t="s">
        <v>177</v>
      </c>
      <c r="C143" s="44"/>
      <c r="D143" s="147">
        <f>D64</f>
        <v>15905175.52</v>
      </c>
      <c r="E143" s="147">
        <f>E64</f>
        <v>344463.23257599998</v>
      </c>
      <c r="F143" s="147">
        <f>F64</f>
        <v>0</v>
      </c>
      <c r="G143" s="147">
        <f>G64</f>
        <v>498731</v>
      </c>
      <c r="H143" s="228">
        <f>H64</f>
        <v>15750907.752576001</v>
      </c>
    </row>
    <row r="144" spans="1:8" customFormat="1" ht="18" customHeight="1" x14ac:dyDescent="0.55000000000000004">
      <c r="A144" s="42" t="s">
        <v>154</v>
      </c>
      <c r="B144" s="105" t="s">
        <v>8</v>
      </c>
      <c r="C144" s="44"/>
      <c r="D144" s="147">
        <f>D74</f>
        <v>75000</v>
      </c>
      <c r="E144" s="147">
        <f>E74</f>
        <v>0</v>
      </c>
      <c r="F144" s="147">
        <f>F74</f>
        <v>0</v>
      </c>
      <c r="G144" s="147">
        <f>G74</f>
        <v>0</v>
      </c>
      <c r="H144" s="228">
        <f>H74</f>
        <v>75000</v>
      </c>
    </row>
    <row r="145" spans="1:8" customFormat="1" ht="18" customHeight="1" x14ac:dyDescent="0.55000000000000004">
      <c r="A145" s="42" t="s">
        <v>159</v>
      </c>
      <c r="B145" s="105" t="s">
        <v>9</v>
      </c>
      <c r="C145" s="44"/>
      <c r="D145" s="147">
        <f>D82</f>
        <v>5907991.4000000004</v>
      </c>
      <c r="E145" s="147">
        <f>E82</f>
        <v>0</v>
      </c>
      <c r="F145" s="147">
        <f>F82</f>
        <v>0</v>
      </c>
      <c r="G145" s="147">
        <f>G82</f>
        <v>0</v>
      </c>
      <c r="H145" s="228">
        <f>H82</f>
        <v>5907991.4000000004</v>
      </c>
    </row>
    <row r="146" spans="1:8" customFormat="1" ht="18" customHeight="1" x14ac:dyDescent="0.55000000000000004">
      <c r="A146" s="42" t="s">
        <v>166</v>
      </c>
      <c r="B146" s="105" t="s">
        <v>178</v>
      </c>
      <c r="C146" s="44"/>
      <c r="D146" s="147">
        <f>D98</f>
        <v>4866781.0000000009</v>
      </c>
      <c r="E146" s="147">
        <f>E98</f>
        <v>1105417.4757999999</v>
      </c>
      <c r="F146" s="147">
        <f>F98</f>
        <v>0</v>
      </c>
      <c r="G146" s="147">
        <f>G98</f>
        <v>2330</v>
      </c>
      <c r="H146" s="228">
        <f>H98</f>
        <v>5969868.4758000001</v>
      </c>
    </row>
    <row r="147" spans="1:8" customFormat="1" ht="18" customHeight="1" x14ac:dyDescent="0.55000000000000004">
      <c r="A147" s="42" t="s">
        <v>170</v>
      </c>
      <c r="B147" s="105" t="s">
        <v>11</v>
      </c>
      <c r="C147" s="44"/>
      <c r="D147" s="114">
        <f>D108</f>
        <v>425424.28</v>
      </c>
      <c r="E147" s="114">
        <f>E108</f>
        <v>199438.90246400001</v>
      </c>
      <c r="F147" s="114">
        <f>F108</f>
        <v>0</v>
      </c>
      <c r="G147" s="114">
        <f>G108</f>
        <v>0</v>
      </c>
      <c r="H147" s="227">
        <f>H108</f>
        <v>624863.18246400007</v>
      </c>
    </row>
    <row r="148" spans="1:8" customFormat="1" ht="18" customHeight="1" x14ac:dyDescent="0.55000000000000004">
      <c r="A148" s="42" t="s">
        <v>235</v>
      </c>
      <c r="B148" s="105" t="s">
        <v>179</v>
      </c>
      <c r="C148" s="44"/>
      <c r="D148" s="148" t="s">
        <v>321</v>
      </c>
      <c r="E148" s="148" t="s">
        <v>321</v>
      </c>
      <c r="F148" s="148"/>
      <c r="G148" s="148" t="s">
        <v>321</v>
      </c>
      <c r="H148" s="228">
        <f>H111</f>
        <v>43952000</v>
      </c>
    </row>
    <row r="149" spans="1:8" customFormat="1" ht="18" customHeight="1" x14ac:dyDescent="0.55000000000000004">
      <c r="A149" s="42" t="s">
        <v>174</v>
      </c>
      <c r="B149" s="105" t="s">
        <v>180</v>
      </c>
      <c r="C149" s="44"/>
      <c r="D149" s="114">
        <f>D137</f>
        <v>0</v>
      </c>
      <c r="E149" s="114">
        <f>E137</f>
        <v>0</v>
      </c>
      <c r="F149" s="114">
        <f>F137</f>
        <v>0</v>
      </c>
      <c r="G149" s="114">
        <f>G137</f>
        <v>0</v>
      </c>
      <c r="H149" s="227">
        <f>H137</f>
        <v>0</v>
      </c>
    </row>
    <row r="150" spans="1:8" customFormat="1" ht="18" customHeight="1" x14ac:dyDescent="0.55000000000000004">
      <c r="A150" s="42" t="s">
        <v>107</v>
      </c>
      <c r="B150" s="105" t="s">
        <v>108</v>
      </c>
      <c r="C150" s="44"/>
      <c r="D150" s="114">
        <f>D18</f>
        <v>42266638.687990569</v>
      </c>
      <c r="E150" s="114">
        <f>E18</f>
        <v>0</v>
      </c>
      <c r="F150" s="114">
        <f>F18</f>
        <v>0</v>
      </c>
      <c r="G150" s="114">
        <f>G18</f>
        <v>34170155.066815741</v>
      </c>
      <c r="H150" s="227">
        <f>H18</f>
        <v>8096483.6211748272</v>
      </c>
    </row>
    <row r="151" spans="1:8" customFormat="1" ht="18" customHeight="1" x14ac:dyDescent="0.55000000000000004">
      <c r="A151" s="102"/>
      <c r="B151" s="105"/>
      <c r="C151" s="44"/>
      <c r="D151" s="149"/>
      <c r="E151" s="149"/>
      <c r="F151" s="149"/>
      <c r="G151" s="149"/>
      <c r="H151" s="149"/>
    </row>
    <row r="152" spans="1:8" customFormat="1" ht="18" customHeight="1" x14ac:dyDescent="0.55000000000000004">
      <c r="A152" s="110" t="s">
        <v>181</v>
      </c>
      <c r="B152" s="105" t="s">
        <v>175</v>
      </c>
      <c r="C152" s="44"/>
      <c r="D152" s="199">
        <f>SUM(D141:D150)</f>
        <v>246813383.8479906</v>
      </c>
      <c r="E152" s="199">
        <f>SUM(E141:E150)</f>
        <v>78558011.605487987</v>
      </c>
      <c r="F152" s="199">
        <f>SUM(F141:F150)</f>
        <v>8652292</v>
      </c>
      <c r="G152" s="199">
        <f>SUM(G141:G150)</f>
        <v>38270034.066815741</v>
      </c>
      <c r="H152" s="229">
        <f>SUM(H141:H150)</f>
        <v>322401069.38666284</v>
      </c>
    </row>
    <row r="154" spans="1:8" customFormat="1" ht="18" customHeight="1" x14ac:dyDescent="0.55000000000000004">
      <c r="A154" s="110" t="s">
        <v>322</v>
      </c>
      <c r="B154" s="105" t="s">
        <v>323</v>
      </c>
      <c r="C154" s="44"/>
      <c r="D154" s="200">
        <f>H152/E121</f>
        <v>0.11040610730953908</v>
      </c>
      <c r="E154" s="44"/>
      <c r="F154" s="44"/>
      <c r="G154" s="44"/>
      <c r="H154" s="44"/>
    </row>
    <row r="155" spans="1:8" customFormat="1" ht="18" customHeight="1" x14ac:dyDescent="0.55000000000000004">
      <c r="A155" s="110" t="s">
        <v>324</v>
      </c>
      <c r="B155" s="105" t="s">
        <v>325</v>
      </c>
      <c r="C155" s="44"/>
      <c r="D155" s="200">
        <f>H152/E127</f>
        <v>-97.994246014183233</v>
      </c>
      <c r="E155" s="44"/>
      <c r="F155" s="44"/>
      <c r="G155" s="44"/>
      <c r="H155" s="44"/>
    </row>
  </sheetData>
  <mergeCells count="8">
    <mergeCell ref="C11:F11"/>
    <mergeCell ref="B13:D13"/>
    <mergeCell ref="C2:D2"/>
    <mergeCell ref="C5:F5"/>
    <mergeCell ref="C6:F6"/>
    <mergeCell ref="C7:F7"/>
    <mergeCell ref="C9:F9"/>
    <mergeCell ref="C10:F10"/>
  </mergeCells>
  <hyperlinks>
    <hyperlink ref="C11" r:id="rId1" xr:uid="{D28F4792-CBFD-4915-B1F8-084847F7902A}"/>
  </hyperlinks>
  <printOptions headings="1" gridLines="1"/>
  <pageMargins left="0.55000000000000004" right="0.16" top="0.5" bottom="0.32" header="0.32" footer="0.17"/>
  <pageSetup scale="70"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A3A9E-2E3C-491C-A4B4-E9314D622ABF}">
  <dimension ref="A1:J155"/>
  <sheetViews>
    <sheetView showGridLines="0" topLeftCell="A141"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4179687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382</v>
      </c>
      <c r="D5" s="550"/>
      <c r="E5" s="550"/>
      <c r="F5" s="155"/>
    </row>
    <row r="6" spans="1:8" ht="18" customHeight="1" x14ac:dyDescent="0.55000000000000004">
      <c r="B6" s="42" t="s">
        <v>239</v>
      </c>
      <c r="C6" s="202">
        <v>210010</v>
      </c>
      <c r="D6" s="157"/>
      <c r="E6" s="157"/>
      <c r="F6" s="158"/>
    </row>
    <row r="7" spans="1:8" ht="18" customHeight="1" x14ac:dyDescent="0.55000000000000004">
      <c r="B7" s="42" t="s">
        <v>241</v>
      </c>
      <c r="C7" s="156"/>
      <c r="D7" s="156"/>
      <c r="E7" s="156"/>
      <c r="F7" s="159"/>
    </row>
    <row r="8" spans="1:8" ht="18" customHeight="1" x14ac:dyDescent="0.55000000000000004">
      <c r="C8" s="160" t="s">
        <v>383</v>
      </c>
      <c r="D8" s="160"/>
      <c r="E8" s="160"/>
      <c r="F8" s="126"/>
    </row>
    <row r="9" spans="1:8" ht="18" customHeight="1" x14ac:dyDescent="0.55000000000000004">
      <c r="B9" s="42" t="s">
        <v>243</v>
      </c>
      <c r="C9" s="550" t="s">
        <v>384</v>
      </c>
      <c r="D9" s="550"/>
      <c r="E9" s="550"/>
      <c r="F9" s="155"/>
    </row>
    <row r="10" spans="1:8" ht="18" customHeight="1" x14ac:dyDescent="0.55000000000000004">
      <c r="B10" s="42" t="s">
        <v>245</v>
      </c>
      <c r="C10" s="551" t="s">
        <v>385</v>
      </c>
      <c r="D10" s="551"/>
      <c r="E10" s="551"/>
      <c r="F10" s="163"/>
    </row>
    <row r="11" spans="1:8" ht="18" customHeight="1" x14ac:dyDescent="0.55000000000000004">
      <c r="B11" s="42" t="s">
        <v>247</v>
      </c>
      <c r="C11" s="550" t="s">
        <v>386</v>
      </c>
      <c r="D11" s="550"/>
      <c r="E11" s="55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733969.86686430487</v>
      </c>
      <c r="E18" s="111"/>
      <c r="F18" s="111"/>
      <c r="G18" s="111">
        <v>593372.57334942685</v>
      </c>
      <c r="H18" s="169">
        <f>(D18+E18)-G18</f>
        <v>140597.29351487802</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10162.6</v>
      </c>
      <c r="E21" s="120">
        <v>1026.42</v>
      </c>
      <c r="F21" s="120"/>
      <c r="G21" s="113"/>
      <c r="H21" s="114">
        <f>(D21+E21)-F21-G21</f>
        <v>11189.02</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c r="E29" s="120"/>
      <c r="F29" s="120"/>
      <c r="G29" s="113"/>
      <c r="H29" s="114">
        <f t="shared" si="0"/>
        <v>0</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10162.6</v>
      </c>
      <c r="E36" s="114">
        <f>SUM(E21:E34)</f>
        <v>1026.42</v>
      </c>
      <c r="F36" s="114">
        <f>SUM(F21:F34)</f>
        <v>0</v>
      </c>
      <c r="G36" s="114">
        <f>SUM(G21:G34)</f>
        <v>0</v>
      </c>
      <c r="H36" s="114">
        <f>SUM(H21:H34)</f>
        <v>11189.02</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c r="E41" s="120"/>
      <c r="F41" s="120"/>
      <c r="G41" s="113"/>
      <c r="H41" s="114">
        <f t="shared" ref="H41:H47" si="1">(D41+E41)-F41-G41</f>
        <v>0</v>
      </c>
    </row>
    <row r="42" spans="1:8" ht="18" customHeight="1" x14ac:dyDescent="0.55000000000000004">
      <c r="A42" s="42" t="s">
        <v>194</v>
      </c>
      <c r="B42" s="44" t="s">
        <v>142</v>
      </c>
      <c r="D42" s="113"/>
      <c r="E42" s="120"/>
      <c r="F42" s="120"/>
      <c r="G42" s="113"/>
      <c r="H42" s="114">
        <f t="shared" si="1"/>
        <v>0</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0</v>
      </c>
      <c r="E49" s="114">
        <f>SUM(E40:E47)</f>
        <v>0</v>
      </c>
      <c r="F49" s="114">
        <f>SUM(F40:F47)</f>
        <v>0</v>
      </c>
      <c r="G49" s="114">
        <f>SUM(G40:G47)</f>
        <v>0</v>
      </c>
      <c r="H49" s="114">
        <f>SUM(H40:H47)</f>
        <v>0</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v>3072701.2025000001</v>
      </c>
      <c r="E53" s="120">
        <v>165327.4155188844</v>
      </c>
      <c r="F53" s="125"/>
      <c r="G53" s="125"/>
      <c r="H53" s="114">
        <f>(D53+E53)-F53-G53</f>
        <v>3238028.6180188847</v>
      </c>
    </row>
    <row r="54" spans="1:8" ht="18" customHeight="1" x14ac:dyDescent="0.55000000000000004">
      <c r="A54" s="42" t="s">
        <v>260</v>
      </c>
      <c r="B54" s="130"/>
      <c r="D54" s="113"/>
      <c r="E54" s="120"/>
      <c r="F54" s="120"/>
      <c r="G54" s="113"/>
      <c r="H54" s="114">
        <f t="shared" ref="H54:H62" si="2">(D54+E54)-F54-G54</f>
        <v>0</v>
      </c>
    </row>
    <row r="55" spans="1:8" ht="18" customHeight="1" x14ac:dyDescent="0.55000000000000004">
      <c r="A55" s="42" t="s">
        <v>262</v>
      </c>
      <c r="B55" s="133"/>
      <c r="D55" s="113"/>
      <c r="E55" s="120"/>
      <c r="F55" s="120"/>
      <c r="G55" s="113"/>
      <c r="H55" s="114">
        <f t="shared" si="2"/>
        <v>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3072701.2025000001</v>
      </c>
      <c r="E64" s="114">
        <f>SUM(E53:E62)</f>
        <v>165327.4155188844</v>
      </c>
      <c r="F64" s="114">
        <f>SUM(F53:F62)</f>
        <v>0</v>
      </c>
      <c r="G64" s="114">
        <f>SUM(G53:G62)</f>
        <v>0</v>
      </c>
      <c r="H64" s="114">
        <f>SUM(H53:H62)</f>
        <v>3238028.6180188847</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0</v>
      </c>
      <c r="E82" s="138"/>
      <c r="F82" s="114">
        <f>SUM(F77:F80)</f>
        <v>0</v>
      </c>
      <c r="G82" s="114">
        <f>SUM(G77:G80)</f>
        <v>0</v>
      </c>
      <c r="H82" s="114">
        <f>SUM(H77:H80)</f>
        <v>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v>1000</v>
      </c>
      <c r="E87" s="120">
        <v>101</v>
      </c>
      <c r="F87" s="120"/>
      <c r="G87" s="113"/>
      <c r="H87" s="114">
        <f t="shared" ref="H87:H96" si="3">(D87+E87)-F87-G87</f>
        <v>1101</v>
      </c>
    </row>
    <row r="88" spans="1:8" ht="18" customHeight="1" x14ac:dyDescent="0.55000000000000004">
      <c r="A88" s="42" t="s">
        <v>210</v>
      </c>
      <c r="B88" s="44" t="s">
        <v>186</v>
      </c>
      <c r="D88" s="113"/>
      <c r="E88" s="120"/>
      <c r="F88" s="120"/>
      <c r="G88" s="113"/>
      <c r="H88" s="114">
        <f t="shared" si="3"/>
        <v>0</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v>2746.63</v>
      </c>
      <c r="E91" s="120">
        <v>277.41000000000003</v>
      </c>
      <c r="F91" s="120"/>
      <c r="G91" s="113"/>
      <c r="H91" s="114">
        <f t="shared" si="3"/>
        <v>3024.04</v>
      </c>
    </row>
    <row r="92" spans="1:8" ht="18" customHeight="1" x14ac:dyDescent="0.55000000000000004">
      <c r="A92" s="42" t="s">
        <v>214</v>
      </c>
      <c r="B92" s="44" t="s">
        <v>187</v>
      </c>
      <c r="D92" s="139">
        <v>823.99</v>
      </c>
      <c r="E92" s="120">
        <v>83.22</v>
      </c>
      <c r="F92" s="189"/>
      <c r="G92" s="139"/>
      <c r="H92" s="114">
        <f t="shared" si="3"/>
        <v>907.21</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t="s">
        <v>387</v>
      </c>
      <c r="D94" s="113">
        <v>1373.31</v>
      </c>
      <c r="E94" s="120">
        <v>138.69999999999999</v>
      </c>
      <c r="F94" s="120"/>
      <c r="G94" s="113"/>
      <c r="H94" s="114">
        <f t="shared" si="3"/>
        <v>1512.01</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5943.93</v>
      </c>
      <c r="E98" s="114">
        <f>SUM(E86:E96)</f>
        <v>600.32999999999993</v>
      </c>
      <c r="F98" s="114">
        <f>SUM(F86:F96)</f>
        <v>0</v>
      </c>
      <c r="G98" s="114">
        <f>SUM(G86:G96)</f>
        <v>0</v>
      </c>
      <c r="H98" s="114">
        <f>SUM(H86:H96)</f>
        <v>6544.26</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4806.59</v>
      </c>
      <c r="E102" s="120">
        <v>7844.36</v>
      </c>
      <c r="F102" s="120"/>
      <c r="G102" s="113"/>
      <c r="H102" s="114">
        <f>(D102+E102)-F102-G102</f>
        <v>12650.95</v>
      </c>
    </row>
    <row r="103" spans="1:8" ht="18" customHeight="1" x14ac:dyDescent="0.55000000000000004">
      <c r="A103" s="42" t="s">
        <v>220</v>
      </c>
      <c r="B103" s="44" t="s">
        <v>168</v>
      </c>
      <c r="D103" s="113">
        <v>17166.41</v>
      </c>
      <c r="E103" s="120">
        <v>28015.58</v>
      </c>
      <c r="F103" s="120"/>
      <c r="G103" s="113"/>
      <c r="H103" s="114">
        <f>(D103+E103)-F103-G103</f>
        <v>45181.990000000005</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21973</v>
      </c>
      <c r="E108" s="114">
        <f>SUM(E102:E106)</f>
        <v>35859.94</v>
      </c>
      <c r="F108" s="114">
        <f>SUM(F102:F106)</f>
        <v>0</v>
      </c>
      <c r="G108" s="114">
        <f>SUM(G102:G106)</f>
        <v>0</v>
      </c>
      <c r="H108" s="114">
        <f>SUM(H102:H106)</f>
        <v>57832.94</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386000</v>
      </c>
      <c r="G111" s="113"/>
      <c r="H111" s="114">
        <f>F111-G111</f>
        <v>386000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1.6319999999999999</v>
      </c>
      <c r="F114" s="143" t="s">
        <v>299</v>
      </c>
      <c r="G114" s="144">
        <v>0.09</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20618000</v>
      </c>
      <c r="F117" s="145"/>
    </row>
    <row r="118" spans="1:7" ht="18" customHeight="1" x14ac:dyDescent="0.55000000000000004">
      <c r="A118" s="42" t="s">
        <v>304</v>
      </c>
      <c r="B118" s="44" t="s">
        <v>305</v>
      </c>
      <c r="E118" s="113">
        <v>433000</v>
      </c>
      <c r="F118" s="145"/>
    </row>
    <row r="119" spans="1:7" ht="18" customHeight="1" x14ac:dyDescent="0.55000000000000004">
      <c r="A119" s="42" t="s">
        <v>306</v>
      </c>
      <c r="B119" s="105" t="s">
        <v>307</v>
      </c>
      <c r="E119" s="114">
        <f>SUM(E117:E118)</f>
        <v>21051000</v>
      </c>
      <c r="F119" s="146"/>
    </row>
    <row r="120" spans="1:7" ht="18" customHeight="1" x14ac:dyDescent="0.55000000000000004">
      <c r="A120" s="42"/>
      <c r="B120" s="105"/>
      <c r="F120" s="126"/>
    </row>
    <row r="121" spans="1:7" ht="18" customHeight="1" x14ac:dyDescent="0.55000000000000004">
      <c r="A121" s="42" t="s">
        <v>308</v>
      </c>
      <c r="B121" s="105" t="s">
        <v>309</v>
      </c>
      <c r="E121" s="113">
        <v>28191000</v>
      </c>
      <c r="F121" s="145"/>
    </row>
    <row r="122" spans="1:7" ht="18" customHeight="1" x14ac:dyDescent="0.55000000000000004">
      <c r="A122" s="42"/>
      <c r="F122" s="126"/>
    </row>
    <row r="123" spans="1:7" ht="18" customHeight="1" x14ac:dyDescent="0.55000000000000004">
      <c r="A123" s="42" t="s">
        <v>310</v>
      </c>
      <c r="B123" s="105" t="s">
        <v>311</v>
      </c>
      <c r="E123" s="113">
        <f>+E119-E121</f>
        <v>-7140000</v>
      </c>
      <c r="F123" s="145"/>
    </row>
    <row r="124" spans="1:7" ht="18" customHeight="1" x14ac:dyDescent="0.55000000000000004">
      <c r="A124" s="42"/>
      <c r="F124" s="126"/>
    </row>
    <row r="125" spans="1:7" ht="18" customHeight="1" x14ac:dyDescent="0.55000000000000004">
      <c r="A125" s="42" t="s">
        <v>312</v>
      </c>
      <c r="B125" s="105" t="s">
        <v>313</v>
      </c>
      <c r="E125" s="113">
        <v>0</v>
      </c>
      <c r="F125" s="145"/>
    </row>
    <row r="126" spans="1:7" ht="18" customHeight="1" x14ac:dyDescent="0.55000000000000004">
      <c r="A126" s="42"/>
      <c r="F126" s="126"/>
    </row>
    <row r="127" spans="1:7" ht="18" customHeight="1" x14ac:dyDescent="0.55000000000000004">
      <c r="A127" s="42" t="s">
        <v>314</v>
      </c>
      <c r="B127" s="105" t="s">
        <v>315</v>
      </c>
      <c r="E127" s="113">
        <f>+E123+E125</f>
        <v>-7140000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10162.6</v>
      </c>
      <c r="E141" s="147">
        <f>E36</f>
        <v>1026.42</v>
      </c>
      <c r="F141" s="147">
        <f>F36</f>
        <v>0</v>
      </c>
      <c r="G141" s="147">
        <f>G36</f>
        <v>0</v>
      </c>
      <c r="H141" s="147">
        <f>H36</f>
        <v>11189.02</v>
      </c>
    </row>
    <row r="142" spans="1:8" ht="18" customHeight="1" x14ac:dyDescent="0.55000000000000004">
      <c r="A142" s="42" t="s">
        <v>148</v>
      </c>
      <c r="B142" s="105" t="s">
        <v>176</v>
      </c>
      <c r="D142" s="147">
        <f>D49</f>
        <v>0</v>
      </c>
      <c r="E142" s="147">
        <f>E49</f>
        <v>0</v>
      </c>
      <c r="F142" s="147">
        <f>F49</f>
        <v>0</v>
      </c>
      <c r="G142" s="147">
        <f>G49</f>
        <v>0</v>
      </c>
      <c r="H142" s="147">
        <f>H49</f>
        <v>0</v>
      </c>
    </row>
    <row r="143" spans="1:8" ht="18" customHeight="1" x14ac:dyDescent="0.55000000000000004">
      <c r="A143" s="42" t="s">
        <v>200</v>
      </c>
      <c r="B143" s="105" t="s">
        <v>177</v>
      </c>
      <c r="D143" s="147">
        <f>D64</f>
        <v>3072701.2025000001</v>
      </c>
      <c r="E143" s="147">
        <f>E64</f>
        <v>165327.4155188844</v>
      </c>
      <c r="F143" s="147">
        <f>F64</f>
        <v>0</v>
      </c>
      <c r="G143" s="147">
        <f>G64</f>
        <v>0</v>
      </c>
      <c r="H143" s="147">
        <f>H64</f>
        <v>3238028.6180188847</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0</v>
      </c>
      <c r="E145" s="147">
        <f>E82</f>
        <v>0</v>
      </c>
      <c r="F145" s="147">
        <f>F82</f>
        <v>0</v>
      </c>
      <c r="G145" s="147">
        <f>G82</f>
        <v>0</v>
      </c>
      <c r="H145" s="147">
        <f>H82</f>
        <v>0</v>
      </c>
    </row>
    <row r="146" spans="1:8" ht="18" customHeight="1" x14ac:dyDescent="0.55000000000000004">
      <c r="A146" s="42" t="s">
        <v>166</v>
      </c>
      <c r="B146" s="105" t="s">
        <v>178</v>
      </c>
      <c r="D146" s="147">
        <f>D98</f>
        <v>5943.93</v>
      </c>
      <c r="E146" s="147">
        <f>E98</f>
        <v>600.32999999999993</v>
      </c>
      <c r="F146" s="147">
        <f>F98</f>
        <v>0</v>
      </c>
      <c r="G146" s="147">
        <f>G98</f>
        <v>0</v>
      </c>
      <c r="H146" s="147">
        <f>H98</f>
        <v>6544.26</v>
      </c>
    </row>
    <row r="147" spans="1:8" ht="18" customHeight="1" x14ac:dyDescent="0.55000000000000004">
      <c r="A147" s="42" t="s">
        <v>170</v>
      </c>
      <c r="B147" s="105" t="s">
        <v>11</v>
      </c>
      <c r="D147" s="114">
        <f>D108</f>
        <v>21973</v>
      </c>
      <c r="E147" s="114">
        <f>E108</f>
        <v>35859.94</v>
      </c>
      <c r="F147" s="114">
        <f>F108</f>
        <v>0</v>
      </c>
      <c r="G147" s="114">
        <f>G108</f>
        <v>0</v>
      </c>
      <c r="H147" s="114">
        <f>H108</f>
        <v>57832.94</v>
      </c>
    </row>
    <row r="148" spans="1:8" ht="18" customHeight="1" x14ac:dyDescent="0.55000000000000004">
      <c r="A148" s="42" t="s">
        <v>235</v>
      </c>
      <c r="B148" s="105" t="s">
        <v>179</v>
      </c>
      <c r="D148" s="148" t="s">
        <v>321</v>
      </c>
      <c r="E148" s="148" t="s">
        <v>321</v>
      </c>
      <c r="F148" s="148"/>
      <c r="G148" s="148" t="s">
        <v>321</v>
      </c>
      <c r="H148" s="147">
        <f>H111</f>
        <v>386000</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733969.86686430487</v>
      </c>
      <c r="E150" s="114">
        <f>E18</f>
        <v>0</v>
      </c>
      <c r="F150" s="114">
        <f>F18</f>
        <v>0</v>
      </c>
      <c r="G150" s="114">
        <f>G18</f>
        <v>593372.57334942685</v>
      </c>
      <c r="H150" s="114">
        <f>H18</f>
        <v>140597.29351487802</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3844750.5993643054</v>
      </c>
      <c r="E152" s="199">
        <f>SUM(E141:E150)</f>
        <v>202814.1055188844</v>
      </c>
      <c r="F152" s="199">
        <f>SUM(F141:F150)</f>
        <v>0</v>
      </c>
      <c r="G152" s="199">
        <f>SUM(G141:G150)</f>
        <v>593372.57334942685</v>
      </c>
      <c r="H152" s="199">
        <f>SUM(H141:H150)</f>
        <v>3840192.1315337624</v>
      </c>
    </row>
    <row r="154" spans="1:8" ht="18" customHeight="1" x14ac:dyDescent="0.55000000000000004">
      <c r="A154" s="110" t="s">
        <v>322</v>
      </c>
      <c r="B154" s="105" t="s">
        <v>323</v>
      </c>
      <c r="D154" s="200">
        <f>H152/E121</f>
        <v>0.13622050056875465</v>
      </c>
    </row>
    <row r="155" spans="1:8" ht="18" customHeight="1" x14ac:dyDescent="0.55000000000000004">
      <c r="A155" s="110" t="s">
        <v>324</v>
      </c>
      <c r="B155" s="105" t="s">
        <v>325</v>
      </c>
      <c r="D155" s="200">
        <f>H152/E127</f>
        <v>-0.53784203522881824</v>
      </c>
    </row>
  </sheetData>
  <mergeCells count="6">
    <mergeCell ref="B13:D13"/>
    <mergeCell ref="C2:D2"/>
    <mergeCell ref="C5:E5"/>
    <mergeCell ref="C9:E9"/>
    <mergeCell ref="C10:E10"/>
    <mergeCell ref="C11:E11"/>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E63BD-E2B7-4A17-B21A-EFAA5EFF8FF7}">
  <dimension ref="A1:J155"/>
  <sheetViews>
    <sheetView showGridLines="0" topLeftCell="A141"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164" t="s">
        <v>388</v>
      </c>
      <c r="D5" s="164"/>
      <c r="E5" s="164"/>
      <c r="F5" s="155"/>
    </row>
    <row r="6" spans="1:8" ht="18" customHeight="1" x14ac:dyDescent="0.55000000000000004">
      <c r="B6" s="42" t="s">
        <v>239</v>
      </c>
      <c r="C6" s="157" t="s">
        <v>389</v>
      </c>
      <c r="D6" s="157"/>
      <c r="E6" s="157"/>
      <c r="F6" s="158"/>
    </row>
    <row r="7" spans="1:8" ht="18" customHeight="1" x14ac:dyDescent="0.55000000000000004">
      <c r="B7" s="42" t="s">
        <v>241</v>
      </c>
      <c r="C7" s="156">
        <v>2275</v>
      </c>
      <c r="D7" s="156"/>
      <c r="E7" s="156"/>
      <c r="F7" s="159"/>
    </row>
    <row r="8" spans="1:8" ht="18" customHeight="1" x14ac:dyDescent="0.55000000000000004">
      <c r="C8" s="160"/>
      <c r="D8" s="160"/>
      <c r="E8" s="160"/>
      <c r="F8" s="126"/>
    </row>
    <row r="9" spans="1:8" ht="18" customHeight="1" x14ac:dyDescent="0.55000000000000004">
      <c r="B9" s="42" t="s">
        <v>243</v>
      </c>
      <c r="C9" s="164" t="s">
        <v>390</v>
      </c>
      <c r="D9" s="164"/>
      <c r="E9" s="164"/>
      <c r="F9" s="155"/>
    </row>
    <row r="10" spans="1:8" ht="18" customHeight="1" x14ac:dyDescent="0.55000000000000004">
      <c r="B10" s="42" t="s">
        <v>245</v>
      </c>
      <c r="C10" s="162" t="s">
        <v>391</v>
      </c>
      <c r="D10" s="162"/>
      <c r="E10" s="162"/>
      <c r="F10" s="163"/>
    </row>
    <row r="11" spans="1:8" ht="18" customHeight="1" x14ac:dyDescent="0.55000000000000004">
      <c r="B11" s="42" t="s">
        <v>247</v>
      </c>
      <c r="C11" s="164" t="s">
        <v>392</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7098010.1864939975</v>
      </c>
      <c r="E18" s="111"/>
      <c r="F18" s="111"/>
      <c r="G18" s="111">
        <v>5738334.4469086388</v>
      </c>
      <c r="H18" s="169">
        <f>(D18+E18)-G18</f>
        <v>1359675.7395853586</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807246</v>
      </c>
      <c r="E21" s="120">
        <v>382733</v>
      </c>
      <c r="F21" s="120">
        <v>399600</v>
      </c>
      <c r="G21" s="113"/>
      <c r="H21" s="114">
        <f>(D21+E21)-F21-G21</f>
        <v>790379</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v>847</v>
      </c>
      <c r="E25" s="120">
        <v>85</v>
      </c>
      <c r="F25" s="120"/>
      <c r="G25" s="113"/>
      <c r="H25" s="114">
        <f t="shared" si="0"/>
        <v>932</v>
      </c>
    </row>
    <row r="26" spans="1:8" ht="18" customHeight="1" x14ac:dyDescent="0.55000000000000004">
      <c r="A26" s="42" t="s">
        <v>124</v>
      </c>
      <c r="B26" s="44" t="s">
        <v>125</v>
      </c>
      <c r="D26" s="113">
        <v>1122</v>
      </c>
      <c r="E26" s="120">
        <v>112</v>
      </c>
      <c r="F26" s="120"/>
      <c r="G26" s="113"/>
      <c r="H26" s="114">
        <f t="shared" si="0"/>
        <v>1234</v>
      </c>
    </row>
    <row r="27" spans="1:8" ht="18" customHeight="1" x14ac:dyDescent="0.55000000000000004">
      <c r="A27" s="42" t="s">
        <v>126</v>
      </c>
      <c r="B27" s="44" t="s">
        <v>185</v>
      </c>
      <c r="D27" s="113">
        <v>82536</v>
      </c>
      <c r="E27" s="120">
        <v>8254</v>
      </c>
      <c r="F27" s="120"/>
      <c r="G27" s="113">
        <v>49311</v>
      </c>
      <c r="H27" s="114">
        <f t="shared" si="0"/>
        <v>41479</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1169874</v>
      </c>
      <c r="E29" s="120">
        <v>998419</v>
      </c>
      <c r="F29" s="120">
        <v>119884</v>
      </c>
      <c r="G29" s="113">
        <v>141438</v>
      </c>
      <c r="H29" s="114">
        <f t="shared" si="0"/>
        <v>1906971</v>
      </c>
    </row>
    <row r="30" spans="1:8" ht="18" customHeight="1" x14ac:dyDescent="0.55000000000000004">
      <c r="A30" s="42" t="s">
        <v>131</v>
      </c>
      <c r="B30" s="43" t="s">
        <v>393</v>
      </c>
      <c r="D30" s="113">
        <v>357697</v>
      </c>
      <c r="E30" s="120">
        <v>35770</v>
      </c>
      <c r="F30" s="120"/>
      <c r="G30" s="113"/>
      <c r="H30" s="114">
        <f t="shared" si="0"/>
        <v>393467</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 t="shared" ref="D36:H36" si="1">SUM(D21:D34)</f>
        <v>2419322</v>
      </c>
      <c r="E36" s="114">
        <f t="shared" si="1"/>
        <v>1425373</v>
      </c>
      <c r="F36" s="114">
        <f>SUM(F21:F34)</f>
        <v>519484</v>
      </c>
      <c r="G36" s="114">
        <f t="shared" si="1"/>
        <v>190749</v>
      </c>
      <c r="H36" s="114">
        <f t="shared" si="1"/>
        <v>3134462</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6108300</v>
      </c>
      <c r="E40" s="120"/>
      <c r="F40" s="120"/>
      <c r="G40" s="113"/>
      <c r="H40" s="114">
        <f>(D40+E40)-F40-G40</f>
        <v>6108300</v>
      </c>
    </row>
    <row r="41" spans="1:8" ht="18" customHeight="1" x14ac:dyDescent="0.55000000000000004">
      <c r="A41" s="42" t="s">
        <v>193</v>
      </c>
      <c r="B41" s="44" t="s">
        <v>141</v>
      </c>
      <c r="D41" s="113"/>
      <c r="E41" s="120"/>
      <c r="F41" s="120"/>
      <c r="G41" s="113"/>
      <c r="H41" s="114">
        <f t="shared" ref="H41:H47" si="2">(D41+E41)-F41-G41</f>
        <v>0</v>
      </c>
    </row>
    <row r="42" spans="1:8" ht="18" customHeight="1" x14ac:dyDescent="0.55000000000000004">
      <c r="A42" s="42" t="s">
        <v>194</v>
      </c>
      <c r="B42" s="44" t="s">
        <v>142</v>
      </c>
      <c r="D42" s="113"/>
      <c r="E42" s="120"/>
      <c r="F42" s="120"/>
      <c r="G42" s="113"/>
      <c r="H42" s="114">
        <f t="shared" si="2"/>
        <v>0</v>
      </c>
    </row>
    <row r="43" spans="1:8" ht="18" customHeight="1" x14ac:dyDescent="0.55000000000000004">
      <c r="A43" s="42" t="s">
        <v>195</v>
      </c>
      <c r="B43" s="44" t="s">
        <v>143</v>
      </c>
      <c r="D43" s="113"/>
      <c r="E43" s="120"/>
      <c r="F43" s="120"/>
      <c r="G43" s="113"/>
      <c r="H43" s="114">
        <f t="shared" si="2"/>
        <v>0</v>
      </c>
    </row>
    <row r="44" spans="1:8" ht="18" customHeight="1" x14ac:dyDescent="0.55000000000000004">
      <c r="A44" s="42" t="s">
        <v>144</v>
      </c>
      <c r="B44" s="43"/>
      <c r="D44" s="121"/>
      <c r="E44" s="122"/>
      <c r="F44" s="122"/>
      <c r="G44" s="121"/>
      <c r="H44" s="114">
        <f t="shared" si="2"/>
        <v>0</v>
      </c>
    </row>
    <row r="45" spans="1:8" ht="18" customHeight="1" x14ac:dyDescent="0.55000000000000004">
      <c r="A45" s="42" t="s">
        <v>145</v>
      </c>
      <c r="B45" s="43"/>
      <c r="D45" s="113"/>
      <c r="E45" s="120"/>
      <c r="F45" s="120"/>
      <c r="G45" s="113"/>
      <c r="H45" s="114">
        <f t="shared" si="2"/>
        <v>0</v>
      </c>
    </row>
    <row r="46" spans="1:8" ht="18" customHeight="1" x14ac:dyDescent="0.55000000000000004">
      <c r="A46" s="42" t="s">
        <v>146</v>
      </c>
      <c r="B46" s="43"/>
      <c r="D46" s="113"/>
      <c r="E46" s="120"/>
      <c r="F46" s="120"/>
      <c r="G46" s="113"/>
      <c r="H46" s="114">
        <f t="shared" si="2"/>
        <v>0</v>
      </c>
    </row>
    <row r="47" spans="1:8" ht="18" customHeight="1" x14ac:dyDescent="0.55000000000000004">
      <c r="A47" s="42" t="s">
        <v>147</v>
      </c>
      <c r="B47" s="43"/>
      <c r="D47" s="113"/>
      <c r="E47" s="120"/>
      <c r="F47" s="120"/>
      <c r="G47" s="113"/>
      <c r="H47" s="114">
        <f t="shared" si="2"/>
        <v>0</v>
      </c>
    </row>
    <row r="49" spans="1:8" ht="18" customHeight="1" x14ac:dyDescent="0.55000000000000004">
      <c r="A49" s="110" t="s">
        <v>148</v>
      </c>
      <c r="B49" s="105" t="s">
        <v>255</v>
      </c>
      <c r="C49" s="105" t="s">
        <v>253</v>
      </c>
      <c r="D49" s="114">
        <f t="shared" ref="D49:H49" si="3">SUM(D40:D47)</f>
        <v>6108300</v>
      </c>
      <c r="E49" s="114">
        <f t="shared" si="3"/>
        <v>0</v>
      </c>
      <c r="F49" s="114">
        <f>SUM(F40:F47)</f>
        <v>0</v>
      </c>
      <c r="G49" s="114">
        <f t="shared" si="3"/>
        <v>0</v>
      </c>
      <c r="H49" s="114">
        <f t="shared" si="3"/>
        <v>6108300</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f>SUM('[49]Physician Subsidies'!D4:D12)</f>
        <v>29678567</v>
      </c>
      <c r="E53" s="125"/>
      <c r="F53" s="125"/>
      <c r="G53" s="113">
        <f>SUM('[49]Physician Subsidies'!G4:G12)</f>
        <v>16008031</v>
      </c>
      <c r="H53" s="114">
        <f>(D53+E53)-F53-G53</f>
        <v>13670536</v>
      </c>
    </row>
    <row r="54" spans="1:8" ht="18" customHeight="1" x14ac:dyDescent="0.55000000000000004">
      <c r="A54" s="42" t="s">
        <v>260</v>
      </c>
      <c r="B54" s="130" t="s">
        <v>394</v>
      </c>
      <c r="D54" s="113">
        <v>332739</v>
      </c>
      <c r="E54" s="120">
        <v>283973</v>
      </c>
      <c r="F54" s="120"/>
      <c r="G54" s="113">
        <v>62339</v>
      </c>
      <c r="H54" s="114">
        <f t="shared" ref="H54:H62" si="4">(D54+E54)-F54-G54</f>
        <v>554373</v>
      </c>
    </row>
    <row r="55" spans="1:8" ht="18" customHeight="1" x14ac:dyDescent="0.55000000000000004">
      <c r="A55" s="42" t="s">
        <v>262</v>
      </c>
      <c r="B55" s="133" t="s">
        <v>395</v>
      </c>
      <c r="D55" s="113">
        <v>2173830</v>
      </c>
      <c r="E55" s="120">
        <v>1855235</v>
      </c>
      <c r="F55" s="120"/>
      <c r="G55" s="113">
        <v>2374169</v>
      </c>
      <c r="H55" s="114">
        <f t="shared" si="4"/>
        <v>1654896</v>
      </c>
    </row>
    <row r="56" spans="1:8" ht="18" customHeight="1" x14ac:dyDescent="0.55000000000000004">
      <c r="A56" s="42" t="s">
        <v>264</v>
      </c>
      <c r="B56" s="130" t="s">
        <v>396</v>
      </c>
      <c r="D56" s="113">
        <v>1756151</v>
      </c>
      <c r="E56" s="120"/>
      <c r="F56" s="120"/>
      <c r="G56" s="113">
        <v>1350027</v>
      </c>
      <c r="H56" s="114">
        <f t="shared" si="4"/>
        <v>406124</v>
      </c>
    </row>
    <row r="57" spans="1:8" ht="18" customHeight="1" x14ac:dyDescent="0.55000000000000004">
      <c r="A57" s="42" t="s">
        <v>266</v>
      </c>
      <c r="B57" s="130" t="s">
        <v>397</v>
      </c>
      <c r="D57" s="113">
        <v>2831370</v>
      </c>
      <c r="E57" s="120">
        <v>283137</v>
      </c>
      <c r="F57" s="120"/>
      <c r="G57" s="113">
        <v>2363602</v>
      </c>
      <c r="H57" s="114">
        <f t="shared" si="4"/>
        <v>750905</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4"/>
        <v>0</v>
      </c>
    </row>
    <row r="60" spans="1:8" ht="18" customHeight="1" x14ac:dyDescent="0.55000000000000004">
      <c r="A60" s="42" t="s">
        <v>272</v>
      </c>
      <c r="B60" s="127"/>
      <c r="C60" s="126"/>
      <c r="D60" s="125"/>
      <c r="E60" s="125"/>
      <c r="F60" s="125"/>
      <c r="G60" s="125"/>
      <c r="H60" s="114">
        <f t="shared" si="4"/>
        <v>0</v>
      </c>
    </row>
    <row r="61" spans="1:8" ht="18" customHeight="1" x14ac:dyDescent="0.55000000000000004">
      <c r="A61" s="42" t="s">
        <v>274</v>
      </c>
      <c r="B61" s="127"/>
      <c r="C61" s="126"/>
      <c r="D61" s="125"/>
      <c r="E61" s="125"/>
      <c r="F61" s="125"/>
      <c r="G61" s="125"/>
      <c r="H61" s="114">
        <f t="shared" si="4"/>
        <v>0</v>
      </c>
    </row>
    <row r="62" spans="1:8" ht="18" customHeight="1" x14ac:dyDescent="0.55000000000000004">
      <c r="A62" s="42" t="s">
        <v>275</v>
      </c>
      <c r="B62" s="127"/>
      <c r="C62" s="126"/>
      <c r="D62" s="125"/>
      <c r="E62" s="125"/>
      <c r="F62" s="125"/>
      <c r="G62" s="125"/>
      <c r="H62" s="114">
        <f t="shared" si="4"/>
        <v>0</v>
      </c>
    </row>
    <row r="63" spans="1:8" ht="18" customHeight="1" x14ac:dyDescent="0.55000000000000004">
      <c r="A63" s="42"/>
      <c r="E63" s="186"/>
      <c r="F63" s="128"/>
    </row>
    <row r="64" spans="1:8" ht="18" customHeight="1" x14ac:dyDescent="0.55000000000000004">
      <c r="A64" s="42" t="s">
        <v>200</v>
      </c>
      <c r="B64" s="105" t="s">
        <v>276</v>
      </c>
      <c r="C64" s="105" t="s">
        <v>253</v>
      </c>
      <c r="D64" s="114">
        <f>SUM(D53:D62)</f>
        <v>36772657</v>
      </c>
      <c r="E64" s="114">
        <f t="shared" ref="E64:G64" si="5">SUM(E53:E62)</f>
        <v>2422345</v>
      </c>
      <c r="F64" s="114">
        <f t="shared" si="5"/>
        <v>0</v>
      </c>
      <c r="G64" s="114">
        <f t="shared" si="5"/>
        <v>22158168</v>
      </c>
      <c r="H64" s="114">
        <f>SUM(H53:H62)</f>
        <v>17036834</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v>261413</v>
      </c>
      <c r="E68" s="120">
        <v>223100</v>
      </c>
      <c r="F68" s="120"/>
      <c r="G68" s="188">
        <v>297310</v>
      </c>
      <c r="H68" s="114">
        <f>(D68+E68)-F68-G68</f>
        <v>187203</v>
      </c>
      <c r="J68" s="129"/>
    </row>
    <row r="69" spans="1:10" ht="18" customHeight="1" x14ac:dyDescent="0.55000000000000004">
      <c r="A69" s="42" t="s">
        <v>202</v>
      </c>
      <c r="B69" s="44" t="s">
        <v>153</v>
      </c>
      <c r="D69" s="188"/>
      <c r="E69" s="120"/>
      <c r="F69" s="120"/>
      <c r="G69" s="188"/>
      <c r="H69" s="114">
        <f t="shared" ref="H69:H72" si="6">(D69+E69)-F69-G69</f>
        <v>0</v>
      </c>
    </row>
    <row r="70" spans="1:10" ht="18" customHeight="1" x14ac:dyDescent="0.55000000000000004">
      <c r="A70" s="42" t="s">
        <v>203</v>
      </c>
      <c r="B70" s="130"/>
      <c r="C70" s="105"/>
      <c r="D70" s="131"/>
      <c r="E70" s="120"/>
      <c r="F70" s="132"/>
      <c r="G70" s="131"/>
      <c r="H70" s="114">
        <f t="shared" si="6"/>
        <v>0</v>
      </c>
    </row>
    <row r="71" spans="1:10" ht="18" customHeight="1" x14ac:dyDescent="0.55000000000000004">
      <c r="A71" s="42" t="s">
        <v>278</v>
      </c>
      <c r="B71" s="130"/>
      <c r="C71" s="105"/>
      <c r="D71" s="131"/>
      <c r="E71" s="120"/>
      <c r="F71" s="132"/>
      <c r="G71" s="131"/>
      <c r="H71" s="114">
        <f t="shared" si="6"/>
        <v>0</v>
      </c>
    </row>
    <row r="72" spans="1:10" ht="18" customHeight="1" x14ac:dyDescent="0.55000000000000004">
      <c r="A72" s="42" t="s">
        <v>279</v>
      </c>
      <c r="B72" s="133"/>
      <c r="C72" s="105"/>
      <c r="D72" s="113"/>
      <c r="E72" s="120"/>
      <c r="F72" s="120"/>
      <c r="G72" s="113"/>
      <c r="H72" s="114">
        <f t="shared" si="6"/>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 t="shared" ref="D74:H74" si="7">SUM(D68:D72)</f>
        <v>261413</v>
      </c>
      <c r="E74" s="135">
        <f t="shared" si="7"/>
        <v>223100</v>
      </c>
      <c r="F74" s="135">
        <f t="shared" si="7"/>
        <v>0</v>
      </c>
      <c r="G74" s="114">
        <f t="shared" si="7"/>
        <v>297310</v>
      </c>
      <c r="H74" s="114">
        <f t="shared" si="7"/>
        <v>187203</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525329</v>
      </c>
      <c r="E77" s="136"/>
      <c r="F77" s="122"/>
      <c r="G77" s="113"/>
      <c r="H77" s="114">
        <f>(D77-F77-G77)</f>
        <v>525329</v>
      </c>
    </row>
    <row r="78" spans="1:10" ht="18" customHeight="1" x14ac:dyDescent="0.55000000000000004">
      <c r="A78" s="42" t="s">
        <v>205</v>
      </c>
      <c r="B78" s="44" t="s">
        <v>156</v>
      </c>
      <c r="D78" s="113"/>
      <c r="E78" s="136"/>
      <c r="F78" s="122"/>
      <c r="G78" s="113"/>
      <c r="H78" s="114">
        <f t="shared" ref="H78:H80" si="8">(D78-F78-G78)</f>
        <v>0</v>
      </c>
    </row>
    <row r="79" spans="1:10" ht="18" customHeight="1" x14ac:dyDescent="0.55000000000000004">
      <c r="A79" s="42" t="s">
        <v>206</v>
      </c>
      <c r="B79" s="44" t="s">
        <v>157</v>
      </c>
      <c r="D79" s="113">
        <v>4831</v>
      </c>
      <c r="E79" s="136"/>
      <c r="F79" s="122"/>
      <c r="G79" s="113"/>
      <c r="H79" s="114">
        <f t="shared" si="8"/>
        <v>4831</v>
      </c>
    </row>
    <row r="80" spans="1:10" ht="18" customHeight="1" x14ac:dyDescent="0.55000000000000004">
      <c r="A80" s="42" t="s">
        <v>207</v>
      </c>
      <c r="B80" s="44" t="s">
        <v>158</v>
      </c>
      <c r="D80" s="113"/>
      <c r="E80" s="136"/>
      <c r="F80" s="122"/>
      <c r="G80" s="113"/>
      <c r="H80" s="114">
        <f t="shared" si="8"/>
        <v>0</v>
      </c>
    </row>
    <row r="81" spans="1:8" ht="18" customHeight="1" x14ac:dyDescent="0.55000000000000004">
      <c r="A81" s="42"/>
      <c r="H81" s="137"/>
    </row>
    <row r="82" spans="1:8" ht="18" customHeight="1" x14ac:dyDescent="0.55000000000000004">
      <c r="A82" s="42" t="s">
        <v>159</v>
      </c>
      <c r="B82" s="105" t="s">
        <v>282</v>
      </c>
      <c r="C82" s="105" t="s">
        <v>253</v>
      </c>
      <c r="D82" s="114">
        <f t="shared" ref="D82:H82" si="9">SUM(D77:D80)</f>
        <v>530160</v>
      </c>
      <c r="E82" s="138"/>
      <c r="F82" s="114">
        <f t="shared" si="9"/>
        <v>0</v>
      </c>
      <c r="G82" s="114">
        <f t="shared" si="9"/>
        <v>0</v>
      </c>
      <c r="H82" s="114">
        <f t="shared" si="9"/>
        <v>530160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v>642864</v>
      </c>
      <c r="E86" s="120"/>
      <c r="F86" s="120"/>
      <c r="G86" s="113">
        <v>32004</v>
      </c>
      <c r="H86" s="114">
        <f>(D86+E86)-F86-G86</f>
        <v>610860</v>
      </c>
    </row>
    <row r="87" spans="1:8" ht="18" customHeight="1" x14ac:dyDescent="0.55000000000000004">
      <c r="A87" s="42" t="s">
        <v>209</v>
      </c>
      <c r="B87" s="44" t="s">
        <v>161</v>
      </c>
      <c r="D87" s="113"/>
      <c r="E87" s="120"/>
      <c r="F87" s="120"/>
      <c r="G87" s="113"/>
      <c r="H87" s="114">
        <f t="shared" ref="H87:H96" si="10">(D87+E87)-F87-G87</f>
        <v>0</v>
      </c>
    </row>
    <row r="88" spans="1:8" ht="18" customHeight="1" x14ac:dyDescent="0.55000000000000004">
      <c r="A88" s="42" t="s">
        <v>210</v>
      </c>
      <c r="B88" s="44" t="s">
        <v>186</v>
      </c>
      <c r="D88" s="113">
        <v>141003</v>
      </c>
      <c r="E88" s="120">
        <v>120338</v>
      </c>
      <c r="F88" s="120"/>
      <c r="G88" s="113"/>
      <c r="H88" s="114">
        <f t="shared" si="10"/>
        <v>261341</v>
      </c>
    </row>
    <row r="89" spans="1:8" ht="18" customHeight="1" x14ac:dyDescent="0.55000000000000004">
      <c r="A89" s="42" t="s">
        <v>211</v>
      </c>
      <c r="B89" s="44" t="s">
        <v>162</v>
      </c>
      <c r="D89" s="113"/>
      <c r="E89" s="120"/>
      <c r="F89" s="120"/>
      <c r="G89" s="113"/>
      <c r="H89" s="114">
        <f t="shared" si="10"/>
        <v>0</v>
      </c>
    </row>
    <row r="90" spans="1:8" ht="18" customHeight="1" x14ac:dyDescent="0.55000000000000004">
      <c r="A90" s="42" t="s">
        <v>212</v>
      </c>
      <c r="B90" s="44" t="s">
        <v>163</v>
      </c>
      <c r="D90" s="113"/>
      <c r="E90" s="120"/>
      <c r="F90" s="120"/>
      <c r="G90" s="113"/>
      <c r="H90" s="114">
        <f t="shared" si="10"/>
        <v>0</v>
      </c>
    </row>
    <row r="91" spans="1:8" ht="18" customHeight="1" x14ac:dyDescent="0.55000000000000004">
      <c r="A91" s="42" t="s">
        <v>213</v>
      </c>
      <c r="B91" s="44" t="s">
        <v>164</v>
      </c>
      <c r="D91" s="113"/>
      <c r="E91" s="120"/>
      <c r="F91" s="120"/>
      <c r="G91" s="113"/>
      <c r="H91" s="114">
        <f t="shared" si="10"/>
        <v>0</v>
      </c>
    </row>
    <row r="92" spans="1:8" ht="18" customHeight="1" x14ac:dyDescent="0.55000000000000004">
      <c r="A92" s="42" t="s">
        <v>214</v>
      </c>
      <c r="B92" s="44" t="s">
        <v>187</v>
      </c>
      <c r="D92" s="139"/>
      <c r="E92" s="120"/>
      <c r="F92" s="189"/>
      <c r="G92" s="139"/>
      <c r="H92" s="114">
        <f t="shared" si="10"/>
        <v>0</v>
      </c>
    </row>
    <row r="93" spans="1:8" ht="18" customHeight="1" x14ac:dyDescent="0.55000000000000004">
      <c r="A93" s="42" t="s">
        <v>215</v>
      </c>
      <c r="B93" s="44" t="s">
        <v>189</v>
      </c>
      <c r="D93" s="113"/>
      <c r="E93" s="120"/>
      <c r="F93" s="120"/>
      <c r="G93" s="113"/>
      <c r="H93" s="114">
        <f t="shared" si="10"/>
        <v>0</v>
      </c>
    </row>
    <row r="94" spans="1:8" ht="18" customHeight="1" x14ac:dyDescent="0.55000000000000004">
      <c r="A94" s="42" t="s">
        <v>216</v>
      </c>
      <c r="B94" s="130"/>
      <c r="D94" s="113"/>
      <c r="E94" s="120"/>
      <c r="F94" s="120"/>
      <c r="G94" s="113"/>
      <c r="H94" s="114">
        <f t="shared" si="10"/>
        <v>0</v>
      </c>
    </row>
    <row r="95" spans="1:8" ht="18" customHeight="1" x14ac:dyDescent="0.55000000000000004">
      <c r="A95" s="42" t="s">
        <v>284</v>
      </c>
      <c r="B95" s="130"/>
      <c r="D95" s="113"/>
      <c r="E95" s="120"/>
      <c r="F95" s="120"/>
      <c r="G95" s="113"/>
      <c r="H95" s="114">
        <f t="shared" si="10"/>
        <v>0</v>
      </c>
    </row>
    <row r="96" spans="1:8" ht="18" customHeight="1" x14ac:dyDescent="0.55000000000000004">
      <c r="A96" s="42" t="s">
        <v>285</v>
      </c>
      <c r="B96" s="130"/>
      <c r="D96" s="113"/>
      <c r="E96" s="120"/>
      <c r="F96" s="120"/>
      <c r="G96" s="113"/>
      <c r="H96" s="114">
        <f t="shared" si="10"/>
        <v>0</v>
      </c>
    </row>
    <row r="97" spans="1:8" ht="18" customHeight="1" x14ac:dyDescent="0.55000000000000004">
      <c r="A97" s="42"/>
    </row>
    <row r="98" spans="1:8" ht="18" customHeight="1" x14ac:dyDescent="0.55000000000000004">
      <c r="A98" s="110" t="s">
        <v>166</v>
      </c>
      <c r="B98" s="105" t="s">
        <v>286</v>
      </c>
      <c r="C98" s="105" t="s">
        <v>253</v>
      </c>
      <c r="D98" s="114">
        <f t="shared" ref="D98:H98" si="11">SUM(D86:D96)</f>
        <v>783867</v>
      </c>
      <c r="E98" s="114">
        <f t="shared" si="11"/>
        <v>120338</v>
      </c>
      <c r="F98" s="114">
        <f t="shared" si="11"/>
        <v>0</v>
      </c>
      <c r="G98" s="114">
        <f t="shared" si="11"/>
        <v>32004</v>
      </c>
      <c r="H98" s="114">
        <f t="shared" si="11"/>
        <v>872201</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26544</v>
      </c>
      <c r="E102" s="120"/>
      <c r="F102" s="120"/>
      <c r="G102" s="113"/>
      <c r="H102" s="114">
        <f>(D102+E102)-F102-G102</f>
        <v>26544</v>
      </c>
    </row>
    <row r="103" spans="1:8" ht="18" customHeight="1" x14ac:dyDescent="0.55000000000000004">
      <c r="A103" s="42" t="s">
        <v>220</v>
      </c>
      <c r="B103" s="44" t="s">
        <v>168</v>
      </c>
      <c r="D103" s="113"/>
      <c r="E103" s="120"/>
      <c r="F103" s="120"/>
      <c r="G103" s="113"/>
      <c r="H103" s="114">
        <f t="shared" ref="H103:H106" si="12">(D103+E103)-F103-G103</f>
        <v>0</v>
      </c>
    </row>
    <row r="104" spans="1:8" ht="18" customHeight="1" x14ac:dyDescent="0.55000000000000004">
      <c r="A104" s="42" t="s">
        <v>221</v>
      </c>
      <c r="B104" s="130"/>
      <c r="D104" s="113"/>
      <c r="E104" s="120"/>
      <c r="F104" s="120"/>
      <c r="G104" s="113"/>
      <c r="H104" s="114">
        <f t="shared" si="12"/>
        <v>0</v>
      </c>
    </row>
    <row r="105" spans="1:8" ht="18" customHeight="1" x14ac:dyDescent="0.55000000000000004">
      <c r="A105" s="42" t="s">
        <v>288</v>
      </c>
      <c r="B105" s="130"/>
      <c r="D105" s="113"/>
      <c r="E105" s="120"/>
      <c r="F105" s="120"/>
      <c r="G105" s="113"/>
      <c r="H105" s="114">
        <f t="shared" si="12"/>
        <v>0</v>
      </c>
    </row>
    <row r="106" spans="1:8" ht="18" customHeight="1" x14ac:dyDescent="0.55000000000000004">
      <c r="A106" s="42" t="s">
        <v>289</v>
      </c>
      <c r="B106" s="130"/>
      <c r="D106" s="113"/>
      <c r="E106" s="120"/>
      <c r="F106" s="120"/>
      <c r="G106" s="113"/>
      <c r="H106" s="114">
        <f t="shared" si="12"/>
        <v>0</v>
      </c>
    </row>
    <row r="107" spans="1:8" ht="18" customHeight="1" x14ac:dyDescent="0.55000000000000004">
      <c r="B107" s="105"/>
    </row>
    <row r="108" spans="1:8" ht="18" customHeight="1" x14ac:dyDescent="0.55000000000000004">
      <c r="A108" s="110" t="s">
        <v>170</v>
      </c>
      <c r="B108" s="105" t="s">
        <v>290</v>
      </c>
      <c r="C108" s="105" t="s">
        <v>253</v>
      </c>
      <c r="D108" s="114">
        <f t="shared" ref="D108:H108" si="13">SUM(D102:D106)</f>
        <v>26544</v>
      </c>
      <c r="E108" s="114">
        <f t="shared" si="13"/>
        <v>0</v>
      </c>
      <c r="F108" s="114">
        <f t="shared" si="13"/>
        <v>0</v>
      </c>
      <c r="G108" s="114">
        <f t="shared" si="13"/>
        <v>0</v>
      </c>
      <c r="H108" s="114">
        <f t="shared" si="13"/>
        <v>26544</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16175690</v>
      </c>
      <c r="G111" s="113"/>
      <c r="H111" s="114">
        <f>F111-G111</f>
        <v>16175690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0.85340000000000005</v>
      </c>
      <c r="F114" s="143" t="s">
        <v>299</v>
      </c>
      <c r="G114" s="144">
        <v>0.1</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479743000</v>
      </c>
      <c r="F117" s="145"/>
    </row>
    <row r="118" spans="1:7" ht="18" customHeight="1" x14ac:dyDescent="0.55000000000000004">
      <c r="A118" s="42" t="s">
        <v>304</v>
      </c>
      <c r="B118" s="44" t="s">
        <v>305</v>
      </c>
      <c r="E118" s="113">
        <v>27676000</v>
      </c>
      <c r="F118" s="145"/>
    </row>
    <row r="119" spans="1:7" ht="18" customHeight="1" x14ac:dyDescent="0.55000000000000004">
      <c r="A119" s="42" t="s">
        <v>306</v>
      </c>
      <c r="B119" s="105" t="s">
        <v>307</v>
      </c>
      <c r="E119" s="114">
        <f>SUM(E117:E118)</f>
        <v>507419000</v>
      </c>
      <c r="F119" s="146"/>
    </row>
    <row r="120" spans="1:7" ht="18" customHeight="1" x14ac:dyDescent="0.55000000000000004">
      <c r="A120" s="42"/>
      <c r="B120" s="105"/>
      <c r="F120" s="126"/>
    </row>
    <row r="121" spans="1:7" ht="18" customHeight="1" x14ac:dyDescent="0.55000000000000004">
      <c r="A121" s="42" t="s">
        <v>308</v>
      </c>
      <c r="B121" s="105" t="s">
        <v>309</v>
      </c>
      <c r="E121" s="113">
        <v>506146000</v>
      </c>
      <c r="F121" s="145"/>
    </row>
    <row r="122" spans="1:7" ht="18" customHeight="1" x14ac:dyDescent="0.55000000000000004">
      <c r="A122" s="42"/>
      <c r="F122" s="126"/>
    </row>
    <row r="123" spans="1:7" ht="18" customHeight="1" x14ac:dyDescent="0.55000000000000004">
      <c r="A123" s="42" t="s">
        <v>310</v>
      </c>
      <c r="B123" s="105" t="s">
        <v>311</v>
      </c>
      <c r="E123" s="113">
        <f>E119-E121</f>
        <v>1273000</v>
      </c>
      <c r="F123" s="145"/>
    </row>
    <row r="124" spans="1:7" ht="18" customHeight="1" x14ac:dyDescent="0.55000000000000004">
      <c r="A124" s="42"/>
      <c r="F124" s="126"/>
    </row>
    <row r="125" spans="1:7" ht="18" customHeight="1" x14ac:dyDescent="0.55000000000000004">
      <c r="A125" s="42" t="s">
        <v>312</v>
      </c>
      <c r="B125" s="105" t="s">
        <v>313</v>
      </c>
      <c r="E125" s="113">
        <v>-3596000</v>
      </c>
      <c r="F125" s="145"/>
    </row>
    <row r="126" spans="1:7" ht="18" customHeight="1" x14ac:dyDescent="0.55000000000000004">
      <c r="A126" s="42"/>
      <c r="F126" s="126"/>
    </row>
    <row r="127" spans="1:7" ht="18" customHeight="1" x14ac:dyDescent="0.55000000000000004">
      <c r="A127" s="42" t="s">
        <v>314</v>
      </c>
      <c r="B127" s="105" t="s">
        <v>315</v>
      </c>
      <c r="E127" s="113">
        <v>-2323000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 t="shared" ref="H132:H135" si="14">(D132+E132)-F132-G132</f>
        <v>0</v>
      </c>
    </row>
    <row r="133" spans="1:8" ht="18" customHeight="1" x14ac:dyDescent="0.55000000000000004">
      <c r="A133" s="42" t="s">
        <v>231</v>
      </c>
      <c r="B133" s="43"/>
      <c r="D133" s="113"/>
      <c r="E133" s="120"/>
      <c r="F133" s="120"/>
      <c r="G133" s="113"/>
      <c r="H133" s="114">
        <f t="shared" si="14"/>
        <v>0</v>
      </c>
    </row>
    <row r="134" spans="1:8" ht="18" customHeight="1" x14ac:dyDescent="0.55000000000000004">
      <c r="A134" s="42" t="s">
        <v>317</v>
      </c>
      <c r="B134" s="43"/>
      <c r="D134" s="113"/>
      <c r="E134" s="120"/>
      <c r="F134" s="120"/>
      <c r="G134" s="113"/>
      <c r="H134" s="114">
        <f t="shared" si="14"/>
        <v>0</v>
      </c>
    </row>
    <row r="135" spans="1:8" ht="18" customHeight="1" x14ac:dyDescent="0.55000000000000004">
      <c r="A135" s="42" t="s">
        <v>318</v>
      </c>
      <c r="B135" s="43"/>
      <c r="D135" s="113"/>
      <c r="E135" s="120"/>
      <c r="F135" s="120"/>
      <c r="G135" s="113"/>
      <c r="H135" s="114">
        <f t="shared" si="14"/>
        <v>0</v>
      </c>
    </row>
    <row r="136" spans="1:8" ht="18" customHeight="1" x14ac:dyDescent="0.55000000000000004">
      <c r="A136" s="110"/>
    </row>
    <row r="137" spans="1:8" ht="18" customHeight="1" x14ac:dyDescent="0.55000000000000004">
      <c r="A137" s="110" t="s">
        <v>174</v>
      </c>
      <c r="B137" s="105" t="s">
        <v>319</v>
      </c>
      <c r="D137" s="114">
        <f t="shared" ref="D137:H137" si="15">SUM(D131:D135)</f>
        <v>0</v>
      </c>
      <c r="E137" s="114">
        <f t="shared" si="15"/>
        <v>0</v>
      </c>
      <c r="F137" s="114">
        <f t="shared" si="15"/>
        <v>0</v>
      </c>
      <c r="G137" s="114">
        <f t="shared" si="15"/>
        <v>0</v>
      </c>
      <c r="H137" s="114">
        <f t="shared" si="15"/>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 t="shared" ref="D141:H141" si="16">D36</f>
        <v>2419322</v>
      </c>
      <c r="E141" s="147">
        <f t="shared" si="16"/>
        <v>1425373</v>
      </c>
      <c r="F141" s="147">
        <f>F36</f>
        <v>519484</v>
      </c>
      <c r="G141" s="147">
        <f t="shared" si="16"/>
        <v>190749</v>
      </c>
      <c r="H141" s="147">
        <f t="shared" si="16"/>
        <v>3134462</v>
      </c>
    </row>
    <row r="142" spans="1:8" ht="18" customHeight="1" x14ac:dyDescent="0.55000000000000004">
      <c r="A142" s="42" t="s">
        <v>148</v>
      </c>
      <c r="B142" s="105" t="s">
        <v>176</v>
      </c>
      <c r="D142" s="147">
        <f t="shared" ref="D142:H142" si="17">D49</f>
        <v>6108300</v>
      </c>
      <c r="E142" s="147">
        <f t="shared" si="17"/>
        <v>0</v>
      </c>
      <c r="F142" s="147">
        <f>F49</f>
        <v>0</v>
      </c>
      <c r="G142" s="147">
        <f t="shared" si="17"/>
        <v>0</v>
      </c>
      <c r="H142" s="147">
        <f t="shared" si="17"/>
        <v>6108300</v>
      </c>
    </row>
    <row r="143" spans="1:8" ht="18" customHeight="1" x14ac:dyDescent="0.55000000000000004">
      <c r="A143" s="42" t="s">
        <v>200</v>
      </c>
      <c r="B143" s="105" t="s">
        <v>177</v>
      </c>
      <c r="D143" s="147">
        <f t="shared" ref="D143:H143" si="18">D64</f>
        <v>36772657</v>
      </c>
      <c r="E143" s="147">
        <f t="shared" si="18"/>
        <v>2422345</v>
      </c>
      <c r="F143" s="147">
        <f>F64</f>
        <v>0</v>
      </c>
      <c r="G143" s="147">
        <f t="shared" si="18"/>
        <v>22158168</v>
      </c>
      <c r="H143" s="147">
        <f t="shared" si="18"/>
        <v>17036834</v>
      </c>
    </row>
    <row r="144" spans="1:8" ht="18" customHeight="1" x14ac:dyDescent="0.55000000000000004">
      <c r="A144" s="42" t="s">
        <v>154</v>
      </c>
      <c r="B144" s="105" t="s">
        <v>8</v>
      </c>
      <c r="D144" s="147">
        <f t="shared" ref="D144:H144" si="19">D74</f>
        <v>261413</v>
      </c>
      <c r="E144" s="147">
        <f t="shared" si="19"/>
        <v>223100</v>
      </c>
      <c r="F144" s="147">
        <f>F74</f>
        <v>0</v>
      </c>
      <c r="G144" s="147">
        <f t="shared" si="19"/>
        <v>297310</v>
      </c>
      <c r="H144" s="147">
        <f t="shared" si="19"/>
        <v>187203</v>
      </c>
    </row>
    <row r="145" spans="1:8" ht="18" customHeight="1" x14ac:dyDescent="0.55000000000000004">
      <c r="A145" s="42" t="s">
        <v>159</v>
      </c>
      <c r="B145" s="105" t="s">
        <v>9</v>
      </c>
      <c r="D145" s="147">
        <f t="shared" ref="D145:H145" si="20">D82</f>
        <v>530160</v>
      </c>
      <c r="E145" s="147">
        <f t="shared" si="20"/>
        <v>0</v>
      </c>
      <c r="F145" s="147">
        <f>F82</f>
        <v>0</v>
      </c>
      <c r="G145" s="147">
        <f t="shared" si="20"/>
        <v>0</v>
      </c>
      <c r="H145" s="147">
        <f t="shared" si="20"/>
        <v>530160</v>
      </c>
    </row>
    <row r="146" spans="1:8" ht="18" customHeight="1" x14ac:dyDescent="0.55000000000000004">
      <c r="A146" s="42" t="s">
        <v>166</v>
      </c>
      <c r="B146" s="105" t="s">
        <v>178</v>
      </c>
      <c r="D146" s="147">
        <f t="shared" ref="D146:H146" si="21">D98</f>
        <v>783867</v>
      </c>
      <c r="E146" s="147">
        <f t="shared" si="21"/>
        <v>120338</v>
      </c>
      <c r="F146" s="147">
        <f>F98</f>
        <v>0</v>
      </c>
      <c r="G146" s="147">
        <f t="shared" si="21"/>
        <v>32004</v>
      </c>
      <c r="H146" s="147">
        <f t="shared" si="21"/>
        <v>872201</v>
      </c>
    </row>
    <row r="147" spans="1:8" ht="18" customHeight="1" x14ac:dyDescent="0.55000000000000004">
      <c r="A147" s="42" t="s">
        <v>170</v>
      </c>
      <c r="B147" s="105" t="s">
        <v>11</v>
      </c>
      <c r="D147" s="114">
        <f t="shared" ref="D147:H147" si="22">D108</f>
        <v>26544</v>
      </c>
      <c r="E147" s="114">
        <f t="shared" si="22"/>
        <v>0</v>
      </c>
      <c r="F147" s="114">
        <f>F108</f>
        <v>0</v>
      </c>
      <c r="G147" s="114">
        <f t="shared" si="22"/>
        <v>0</v>
      </c>
      <c r="H147" s="114">
        <f t="shared" si="22"/>
        <v>26544</v>
      </c>
    </row>
    <row r="148" spans="1:8" ht="18" customHeight="1" x14ac:dyDescent="0.55000000000000004">
      <c r="A148" s="42" t="s">
        <v>235</v>
      </c>
      <c r="B148" s="105" t="s">
        <v>179</v>
      </c>
      <c r="D148" s="148" t="s">
        <v>321</v>
      </c>
      <c r="E148" s="148" t="s">
        <v>321</v>
      </c>
      <c r="F148" s="148"/>
      <c r="G148" s="148" t="s">
        <v>321</v>
      </c>
      <c r="H148" s="147">
        <f>H111</f>
        <v>16175690</v>
      </c>
    </row>
    <row r="149" spans="1:8" ht="18" customHeight="1" x14ac:dyDescent="0.55000000000000004">
      <c r="A149" s="42" t="s">
        <v>174</v>
      </c>
      <c r="B149" s="105" t="s">
        <v>180</v>
      </c>
      <c r="D149" s="114">
        <f t="shared" ref="D149:H149" si="23">D137</f>
        <v>0</v>
      </c>
      <c r="E149" s="114">
        <f t="shared" si="23"/>
        <v>0</v>
      </c>
      <c r="F149" s="114">
        <f>F137</f>
        <v>0</v>
      </c>
      <c r="G149" s="114">
        <f t="shared" si="23"/>
        <v>0</v>
      </c>
      <c r="H149" s="114">
        <f t="shared" si="23"/>
        <v>0</v>
      </c>
    </row>
    <row r="150" spans="1:8" ht="18" customHeight="1" x14ac:dyDescent="0.55000000000000004">
      <c r="A150" s="42" t="s">
        <v>107</v>
      </c>
      <c r="B150" s="105" t="s">
        <v>108</v>
      </c>
      <c r="D150" s="114">
        <f>D18</f>
        <v>7098010.1864939975</v>
      </c>
      <c r="E150" s="114">
        <f>E18</f>
        <v>0</v>
      </c>
      <c r="F150" s="114">
        <f>F18</f>
        <v>0</v>
      </c>
      <c r="G150" s="114">
        <f>G18</f>
        <v>5738334.4469086388</v>
      </c>
      <c r="H150" s="114">
        <f>H18</f>
        <v>1359675.7395853586</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 t="shared" ref="D152:H152" si="24">SUM(D141:D150)</f>
        <v>54000273.186494</v>
      </c>
      <c r="E152" s="199">
        <f t="shared" si="24"/>
        <v>4191156</v>
      </c>
      <c r="F152" s="199">
        <f t="shared" si="24"/>
        <v>519484</v>
      </c>
      <c r="G152" s="199">
        <f t="shared" si="24"/>
        <v>28416565.446908638</v>
      </c>
      <c r="H152" s="199">
        <f t="shared" si="24"/>
        <v>45431069.739585355</v>
      </c>
    </row>
    <row r="154" spans="1:8" ht="18" customHeight="1" x14ac:dyDescent="0.55000000000000004">
      <c r="A154" s="110" t="s">
        <v>322</v>
      </c>
      <c r="B154" s="105" t="s">
        <v>323</v>
      </c>
      <c r="D154" s="221">
        <f>H152/E121</f>
        <v>8.9758824014385882E-2</v>
      </c>
    </row>
    <row r="155" spans="1:8" ht="18" customHeight="1" x14ac:dyDescent="0.55000000000000004">
      <c r="A155" s="110" t="s">
        <v>324</v>
      </c>
      <c r="B155" s="105" t="s">
        <v>325</v>
      </c>
      <c r="D155" s="221">
        <f>H152/E127</f>
        <v>-19.557068333872301</v>
      </c>
    </row>
  </sheetData>
  <mergeCells count="2">
    <mergeCell ref="C2:D2"/>
    <mergeCell ref="B13:D13"/>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5F9F-02EA-4257-B108-65467A2A6B7E}">
  <dimension ref="A1:J155"/>
  <sheetViews>
    <sheetView showGridLines="0" topLeftCell="A141"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164" t="s">
        <v>18</v>
      </c>
      <c r="D5" s="164"/>
      <c r="E5" s="164"/>
      <c r="F5" s="155"/>
    </row>
    <row r="6" spans="1:8" ht="18" customHeight="1" x14ac:dyDescent="0.55000000000000004">
      <c r="B6" s="42" t="s">
        <v>239</v>
      </c>
      <c r="C6" s="157">
        <v>12</v>
      </c>
      <c r="D6" s="157"/>
      <c r="E6" s="157"/>
      <c r="F6" s="158"/>
    </row>
    <row r="7" spans="1:8" ht="18" customHeight="1" x14ac:dyDescent="0.55000000000000004">
      <c r="B7" s="42" t="s">
        <v>241</v>
      </c>
      <c r="C7" s="156">
        <v>5422</v>
      </c>
      <c r="D7" s="156"/>
      <c r="E7" s="156"/>
      <c r="F7" s="159"/>
    </row>
    <row r="8" spans="1:8" ht="18" customHeight="1" x14ac:dyDescent="0.55000000000000004">
      <c r="C8" s="160"/>
      <c r="D8" s="160"/>
      <c r="E8" s="160"/>
      <c r="F8" s="126"/>
    </row>
    <row r="9" spans="1:8" ht="18" customHeight="1" x14ac:dyDescent="0.55000000000000004">
      <c r="B9" s="42" t="s">
        <v>243</v>
      </c>
      <c r="C9" s="164" t="s">
        <v>398</v>
      </c>
      <c r="D9" s="164"/>
      <c r="E9" s="164"/>
      <c r="F9" s="155"/>
    </row>
    <row r="10" spans="1:8" ht="18" customHeight="1" x14ac:dyDescent="0.55000000000000004">
      <c r="B10" s="42" t="s">
        <v>245</v>
      </c>
      <c r="C10" s="162" t="s">
        <v>399</v>
      </c>
      <c r="D10" s="162"/>
      <c r="E10" s="162"/>
      <c r="F10" s="163"/>
    </row>
    <row r="11" spans="1:8" ht="18" customHeight="1" x14ac:dyDescent="0.55000000000000004">
      <c r="B11" s="42" t="s">
        <v>247</v>
      </c>
      <c r="C11" s="204" t="s">
        <v>400</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14301756.726474687</v>
      </c>
      <c r="E18" s="111"/>
      <c r="F18" s="111"/>
      <c r="G18" s="111">
        <v>11562150.675832428</v>
      </c>
      <c r="H18" s="169">
        <f>(D18+E18)-G18</f>
        <v>2739606.0506422594</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c r="E21" s="120"/>
      <c r="F21" s="120"/>
      <c r="G21" s="113"/>
      <c r="H21" s="114">
        <f>(D21+E21)-F21-G21</f>
        <v>0</v>
      </c>
    </row>
    <row r="22" spans="1:8" ht="18" customHeight="1" x14ac:dyDescent="0.55000000000000004">
      <c r="A22" s="42" t="s">
        <v>116</v>
      </c>
      <c r="B22" s="44" t="s">
        <v>117</v>
      </c>
      <c r="D22" s="113">
        <v>68464</v>
      </c>
      <c r="E22" s="120">
        <v>8215</v>
      </c>
      <c r="F22" s="120"/>
      <c r="G22" s="113"/>
      <c r="H22" s="114">
        <f t="shared" ref="H22:H34" si="0">(D22+E22)-F22-G22</f>
        <v>76679</v>
      </c>
    </row>
    <row r="23" spans="1:8" ht="18" customHeight="1" x14ac:dyDescent="0.55000000000000004">
      <c r="A23" s="42" t="s">
        <v>118</v>
      </c>
      <c r="B23" s="44" t="s">
        <v>119</v>
      </c>
      <c r="D23" s="113">
        <v>3542</v>
      </c>
      <c r="E23" s="120"/>
      <c r="F23" s="120"/>
      <c r="G23" s="113"/>
      <c r="H23" s="114">
        <f t="shared" si="0"/>
        <v>3542</v>
      </c>
    </row>
    <row r="24" spans="1:8" ht="18" customHeight="1" x14ac:dyDescent="0.55000000000000004">
      <c r="A24" s="42" t="s">
        <v>120</v>
      </c>
      <c r="B24" s="44" t="s">
        <v>121</v>
      </c>
      <c r="D24" s="113">
        <f>46239+3962537</f>
        <v>4008776</v>
      </c>
      <c r="E24" s="120">
        <f>3001548+28832</f>
        <v>3030380</v>
      </c>
      <c r="F24" s="120"/>
      <c r="G24" s="113">
        <v>1839078</v>
      </c>
      <c r="H24" s="114">
        <f t="shared" si="0"/>
        <v>5200078</v>
      </c>
    </row>
    <row r="25" spans="1:8" ht="18" customHeight="1" x14ac:dyDescent="0.55000000000000004">
      <c r="A25" s="42" t="s">
        <v>122</v>
      </c>
      <c r="B25" s="44" t="s">
        <v>123</v>
      </c>
      <c r="D25" s="113">
        <v>281229</v>
      </c>
      <c r="E25" s="120">
        <v>196918</v>
      </c>
      <c r="F25" s="120"/>
      <c r="G25" s="113">
        <v>39711</v>
      </c>
      <c r="H25" s="114">
        <f t="shared" si="0"/>
        <v>438436</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v>241533</v>
      </c>
      <c r="E28" s="120">
        <v>28984</v>
      </c>
      <c r="F28" s="120"/>
      <c r="G28" s="113"/>
      <c r="H28" s="114">
        <f t="shared" si="0"/>
        <v>270517</v>
      </c>
    </row>
    <row r="29" spans="1:8" ht="18" customHeight="1" x14ac:dyDescent="0.55000000000000004">
      <c r="A29" s="42" t="s">
        <v>129</v>
      </c>
      <c r="B29" s="44" t="s">
        <v>130</v>
      </c>
      <c r="D29" s="113">
        <v>5766189</v>
      </c>
      <c r="E29" s="120">
        <v>498314</v>
      </c>
      <c r="F29" s="120">
        <v>32683</v>
      </c>
      <c r="G29" s="113">
        <f>1939628-32683</f>
        <v>1906945</v>
      </c>
      <c r="H29" s="114">
        <f t="shared" si="0"/>
        <v>4324875</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10369733</v>
      </c>
      <c r="E36" s="114">
        <f>SUM(E21:E34)</f>
        <v>3762811</v>
      </c>
      <c r="F36" s="114">
        <f>SUM(F21:F34)</f>
        <v>32683</v>
      </c>
      <c r="G36" s="114">
        <f>SUM(G21:G34)</f>
        <v>3785734</v>
      </c>
      <c r="H36" s="114">
        <f>SUM(H21:H34)</f>
        <v>10314127</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19073651</v>
      </c>
      <c r="E40" s="120">
        <v>14933763</v>
      </c>
      <c r="F40" s="120"/>
      <c r="G40" s="113"/>
      <c r="H40" s="114">
        <f>(D40+E40)-F40-G40</f>
        <v>34007414</v>
      </c>
    </row>
    <row r="41" spans="1:8" ht="18" customHeight="1" x14ac:dyDescent="0.55000000000000004">
      <c r="A41" s="42" t="s">
        <v>193</v>
      </c>
      <c r="B41" s="44" t="s">
        <v>141</v>
      </c>
      <c r="D41" s="113">
        <v>460828</v>
      </c>
      <c r="E41" s="120">
        <v>360828</v>
      </c>
      <c r="F41" s="120"/>
      <c r="G41" s="113"/>
      <c r="H41" s="114">
        <f t="shared" ref="H41:H47" si="1">(D41+E41)-F41-G41</f>
        <v>821656</v>
      </c>
    </row>
    <row r="42" spans="1:8" ht="18" customHeight="1" x14ac:dyDescent="0.55000000000000004">
      <c r="A42" s="42" t="s">
        <v>194</v>
      </c>
      <c r="B42" s="44" t="s">
        <v>142</v>
      </c>
      <c r="D42" s="113">
        <v>1547999</v>
      </c>
      <c r="E42" s="120">
        <v>1211009</v>
      </c>
      <c r="F42" s="120"/>
      <c r="G42" s="113">
        <v>119970</v>
      </c>
      <c r="H42" s="114">
        <f t="shared" si="1"/>
        <v>2639038</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21082478</v>
      </c>
      <c r="E49" s="114">
        <f>SUM(E40:E47)</f>
        <v>16505600</v>
      </c>
      <c r="F49" s="114">
        <f>SUM(F40:F47)</f>
        <v>0</v>
      </c>
      <c r="G49" s="114">
        <f>SUM(G40:G47)</f>
        <v>119970</v>
      </c>
      <c r="H49" s="114">
        <f>SUM(H40:H47)</f>
        <v>37468108</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14">
        <v>28607200</v>
      </c>
      <c r="E53" s="232">
        <v>11580523</v>
      </c>
      <c r="F53" s="232"/>
      <c r="G53" s="214">
        <f>15464575+174909</f>
        <v>15639484</v>
      </c>
      <c r="H53" s="114">
        <f>(D53+E53)-F53-G53</f>
        <v>24548239</v>
      </c>
    </row>
    <row r="54" spans="1:8" ht="18" customHeight="1" x14ac:dyDescent="0.55000000000000004">
      <c r="A54" s="42" t="s">
        <v>260</v>
      </c>
      <c r="B54" s="130"/>
      <c r="D54" s="214"/>
      <c r="E54" s="232"/>
      <c r="F54" s="232"/>
      <c r="G54" s="214"/>
      <c r="H54" s="114">
        <f t="shared" ref="H54:H62" si="2">(D54+E54)-F54-G54</f>
        <v>0</v>
      </c>
    </row>
    <row r="55" spans="1:8" ht="18" customHeight="1" x14ac:dyDescent="0.55000000000000004">
      <c r="A55" s="42" t="s">
        <v>262</v>
      </c>
      <c r="B55" s="133"/>
      <c r="D55" s="113"/>
      <c r="E55" s="120"/>
      <c r="F55" s="120"/>
      <c r="G55" s="113"/>
      <c r="H55" s="114">
        <f t="shared" si="2"/>
        <v>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28607200</v>
      </c>
      <c r="E64" s="114">
        <f>SUM(E53:E62)</f>
        <v>11580523</v>
      </c>
      <c r="F64" s="114">
        <f>SUM(F53:F62)</f>
        <v>0</v>
      </c>
      <c r="G64" s="114">
        <f>SUM(G53:G62)</f>
        <v>15639484</v>
      </c>
      <c r="H64" s="114">
        <f>SUM(H53:H62)</f>
        <v>24548239</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31">
        <v>1308932</v>
      </c>
      <c r="E68" s="120">
        <v>94929</v>
      </c>
      <c r="F68" s="120"/>
      <c r="G68" s="120">
        <v>1172169</v>
      </c>
      <c r="H68" s="114">
        <f>(D68+E68)-F68-G68</f>
        <v>231692</v>
      </c>
      <c r="J68" s="129"/>
    </row>
    <row r="69" spans="1:10" ht="18" customHeight="1" x14ac:dyDescent="0.55000000000000004">
      <c r="A69" s="42" t="s">
        <v>202</v>
      </c>
      <c r="B69" s="44" t="s">
        <v>153</v>
      </c>
      <c r="D69" s="131">
        <v>771740</v>
      </c>
      <c r="E69" s="120"/>
      <c r="F69" s="120"/>
      <c r="G69" s="188"/>
      <c r="H69" s="114">
        <f>(D69+E69)-F69-G69</f>
        <v>771740</v>
      </c>
    </row>
    <row r="70" spans="1:10" ht="18" customHeight="1" x14ac:dyDescent="0.55000000000000004">
      <c r="A70" s="42" t="s">
        <v>203</v>
      </c>
      <c r="B70" s="130" t="s">
        <v>132</v>
      </c>
      <c r="C70" s="105"/>
      <c r="D70" s="131">
        <v>362668</v>
      </c>
      <c r="E70" s="120">
        <v>283969</v>
      </c>
      <c r="F70" s="132"/>
      <c r="G70" s="131"/>
      <c r="H70" s="114">
        <f>(D70+E70)-F70-G70</f>
        <v>646637</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2443340</v>
      </c>
      <c r="E74" s="135">
        <f>SUM(E68:E72)</f>
        <v>378898</v>
      </c>
      <c r="F74" s="135">
        <f>SUM(F68:F72)</f>
        <v>0</v>
      </c>
      <c r="G74" s="114">
        <f>SUM(G68:G72)</f>
        <v>1172169</v>
      </c>
      <c r="H74" s="114">
        <f>SUM(H68:H72)</f>
        <v>1650069</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578764</v>
      </c>
      <c r="E77" s="136"/>
      <c r="F77" s="122"/>
      <c r="G77" s="113"/>
      <c r="H77" s="114">
        <f>(D77-F77-G77)</f>
        <v>578764</v>
      </c>
    </row>
    <row r="78" spans="1:10" ht="18" customHeight="1" x14ac:dyDescent="0.55000000000000004">
      <c r="A78" s="42" t="s">
        <v>205</v>
      </c>
      <c r="B78" s="44" t="s">
        <v>156</v>
      </c>
      <c r="D78" s="113">
        <v>397073</v>
      </c>
      <c r="E78" s="136"/>
      <c r="F78" s="122"/>
      <c r="G78" s="113"/>
      <c r="H78" s="114">
        <f>(D78-F78-G78)</f>
        <v>397073</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975837</v>
      </c>
      <c r="E82" s="138"/>
      <c r="F82" s="114">
        <f>SUM(F77:F80)</f>
        <v>0</v>
      </c>
      <c r="G82" s="114">
        <f>SUM(G77:G80)</f>
        <v>0</v>
      </c>
      <c r="H82" s="114">
        <f>SUM(H77:H80)</f>
        <v>975837</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v>100565</v>
      </c>
      <c r="E86" s="120">
        <v>12068</v>
      </c>
      <c r="F86" s="120"/>
      <c r="G86" s="113">
        <v>100565</v>
      </c>
      <c r="H86" s="114">
        <f>(D86+E86)-F86-G86</f>
        <v>12068</v>
      </c>
    </row>
    <row r="87" spans="1:8" ht="18" customHeight="1" x14ac:dyDescent="0.55000000000000004">
      <c r="A87" s="42" t="s">
        <v>209</v>
      </c>
      <c r="B87" s="44" t="s">
        <v>161</v>
      </c>
      <c r="D87" s="113">
        <v>54000</v>
      </c>
      <c r="E87" s="120"/>
      <c r="F87" s="120"/>
      <c r="G87" s="113"/>
      <c r="H87" s="114">
        <f t="shared" ref="H87:H96" si="3">(D87+E87)-F87-G87</f>
        <v>54000</v>
      </c>
    </row>
    <row r="88" spans="1:8" ht="18" customHeight="1" x14ac:dyDescent="0.55000000000000004">
      <c r="A88" s="42" t="s">
        <v>210</v>
      </c>
      <c r="B88" s="44" t="s">
        <v>186</v>
      </c>
      <c r="D88" s="113">
        <v>2113740</v>
      </c>
      <c r="E88" s="120">
        <v>730959</v>
      </c>
      <c r="F88" s="120">
        <f>495116</f>
        <v>495116</v>
      </c>
      <c r="G88" s="113">
        <f>1866467-495116</f>
        <v>1371351</v>
      </c>
      <c r="H88" s="114">
        <f t="shared" si="3"/>
        <v>978232</v>
      </c>
    </row>
    <row r="89" spans="1:8" ht="18" customHeight="1" x14ac:dyDescent="0.55000000000000004">
      <c r="A89" s="42" t="s">
        <v>211</v>
      </c>
      <c r="B89" s="44" t="s">
        <v>162</v>
      </c>
      <c r="D89" s="113">
        <v>50000</v>
      </c>
      <c r="E89" s="120"/>
      <c r="F89" s="120"/>
      <c r="G89" s="113"/>
      <c r="H89" s="114">
        <f t="shared" si="3"/>
        <v>50000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v>265546</v>
      </c>
      <c r="E91" s="120">
        <v>31866</v>
      </c>
      <c r="F91" s="120"/>
      <c r="G91" s="113">
        <v>265547</v>
      </c>
      <c r="H91" s="114">
        <f t="shared" si="3"/>
        <v>31865</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v>521702</v>
      </c>
      <c r="E93" s="120">
        <v>26518</v>
      </c>
      <c r="F93" s="120"/>
      <c r="G93" s="113">
        <v>448489</v>
      </c>
      <c r="H93" s="114">
        <f t="shared" si="3"/>
        <v>99731</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3105553</v>
      </c>
      <c r="E98" s="114">
        <f>SUM(E86:E96)</f>
        <v>801411</v>
      </c>
      <c r="F98" s="114">
        <f>SUM(F86:F96)</f>
        <v>495116</v>
      </c>
      <c r="G98" s="114">
        <f>SUM(G86:G96)</f>
        <v>2185952</v>
      </c>
      <c r="H98" s="114">
        <f>SUM(H86:H96)</f>
        <v>1225896</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652429</v>
      </c>
      <c r="E102" s="120">
        <v>317762</v>
      </c>
      <c r="F102" s="120"/>
      <c r="G102" s="113"/>
      <c r="H102" s="114">
        <f>(D102+E102)-F102-G102</f>
        <v>970191</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652429</v>
      </c>
      <c r="E108" s="114">
        <f>SUM(E102:E106)</f>
        <v>317762</v>
      </c>
      <c r="F108" s="114">
        <f>SUM(F102:F106)</f>
        <v>0</v>
      </c>
      <c r="G108" s="114">
        <f>SUM(G102:G106)</f>
        <v>0</v>
      </c>
      <c r="H108" s="114">
        <f>SUM(H102:H106)</f>
        <v>970191</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11488577</v>
      </c>
      <c r="G111" s="113"/>
      <c r="H111" s="114">
        <f>F111-G111</f>
        <v>11488577</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0.78300000000000003</v>
      </c>
      <c r="F114" s="143" t="s">
        <v>299</v>
      </c>
      <c r="G114" s="144">
        <v>0.12</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908072680</v>
      </c>
      <c r="F117" s="145"/>
    </row>
    <row r="118" spans="1:7" ht="18" customHeight="1" x14ac:dyDescent="0.55000000000000004">
      <c r="A118" s="42" t="s">
        <v>304</v>
      </c>
      <c r="B118" s="44" t="s">
        <v>305</v>
      </c>
      <c r="E118" s="113">
        <v>58390095</v>
      </c>
      <c r="F118" s="145"/>
    </row>
    <row r="119" spans="1:7" ht="18" customHeight="1" x14ac:dyDescent="0.55000000000000004">
      <c r="A119" s="42" t="s">
        <v>306</v>
      </c>
      <c r="B119" s="105" t="s">
        <v>307</v>
      </c>
      <c r="E119" s="114">
        <f>E117+E118</f>
        <v>966462775</v>
      </c>
      <c r="F119" s="146"/>
    </row>
    <row r="120" spans="1:7" ht="18" customHeight="1" x14ac:dyDescent="0.55000000000000004">
      <c r="A120" s="42"/>
      <c r="B120" s="105"/>
      <c r="F120" s="126"/>
    </row>
    <row r="121" spans="1:7" ht="18" customHeight="1" x14ac:dyDescent="0.55000000000000004">
      <c r="A121" s="42" t="s">
        <v>308</v>
      </c>
      <c r="B121" s="105" t="s">
        <v>309</v>
      </c>
      <c r="E121" s="113">
        <v>912336095</v>
      </c>
      <c r="F121" s="145"/>
    </row>
    <row r="122" spans="1:7" ht="18" customHeight="1" x14ac:dyDescent="0.55000000000000004">
      <c r="A122" s="42"/>
      <c r="F122" s="126"/>
    </row>
    <row r="123" spans="1:7" ht="18" customHeight="1" x14ac:dyDescent="0.55000000000000004">
      <c r="A123" s="42" t="s">
        <v>310</v>
      </c>
      <c r="B123" s="105" t="s">
        <v>311</v>
      </c>
      <c r="E123" s="113">
        <f>E119-E121</f>
        <v>54126680</v>
      </c>
      <c r="F123" s="145"/>
    </row>
    <row r="124" spans="1:7" ht="18" customHeight="1" x14ac:dyDescent="0.55000000000000004">
      <c r="A124" s="42"/>
      <c r="F124" s="126"/>
    </row>
    <row r="125" spans="1:7" ht="18" customHeight="1" x14ac:dyDescent="0.55000000000000004">
      <c r="A125" s="42" t="s">
        <v>312</v>
      </c>
      <c r="B125" s="105" t="s">
        <v>313</v>
      </c>
      <c r="E125" s="113">
        <v>-42611000</v>
      </c>
      <c r="F125" s="145"/>
    </row>
    <row r="126" spans="1:7" ht="18" customHeight="1" x14ac:dyDescent="0.55000000000000004">
      <c r="A126" s="42"/>
      <c r="F126" s="126"/>
    </row>
    <row r="127" spans="1:7" ht="18" customHeight="1" x14ac:dyDescent="0.55000000000000004">
      <c r="A127" s="42" t="s">
        <v>314</v>
      </c>
      <c r="B127" s="105" t="s">
        <v>315</v>
      </c>
      <c r="E127" s="113">
        <f>E123+E125</f>
        <v>11515680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10369733</v>
      </c>
      <c r="E141" s="147">
        <f>E36</f>
        <v>3762811</v>
      </c>
      <c r="F141" s="147">
        <f>F36</f>
        <v>32683</v>
      </c>
      <c r="G141" s="147">
        <f>G36</f>
        <v>3785734</v>
      </c>
      <c r="H141" s="147">
        <f>H36</f>
        <v>10314127</v>
      </c>
    </row>
    <row r="142" spans="1:8" ht="18" customHeight="1" x14ac:dyDescent="0.55000000000000004">
      <c r="A142" s="42" t="s">
        <v>148</v>
      </c>
      <c r="B142" s="105" t="s">
        <v>176</v>
      </c>
      <c r="D142" s="147">
        <f>D49</f>
        <v>21082478</v>
      </c>
      <c r="E142" s="147">
        <f>E49</f>
        <v>16505600</v>
      </c>
      <c r="F142" s="147">
        <f>F49</f>
        <v>0</v>
      </c>
      <c r="G142" s="147">
        <f>G49</f>
        <v>119970</v>
      </c>
      <c r="H142" s="147">
        <f>H49</f>
        <v>37468108</v>
      </c>
    </row>
    <row r="143" spans="1:8" ht="18" customHeight="1" x14ac:dyDescent="0.55000000000000004">
      <c r="A143" s="42" t="s">
        <v>200</v>
      </c>
      <c r="B143" s="105" t="s">
        <v>177</v>
      </c>
      <c r="D143" s="147">
        <f>D64</f>
        <v>28607200</v>
      </c>
      <c r="E143" s="147">
        <f>E64</f>
        <v>11580523</v>
      </c>
      <c r="F143" s="147">
        <f>F64</f>
        <v>0</v>
      </c>
      <c r="G143" s="147">
        <f>G64</f>
        <v>15639484</v>
      </c>
      <c r="H143" s="147">
        <f>H64</f>
        <v>24548239</v>
      </c>
    </row>
    <row r="144" spans="1:8" ht="18" customHeight="1" x14ac:dyDescent="0.55000000000000004">
      <c r="A144" s="42" t="s">
        <v>154</v>
      </c>
      <c r="B144" s="105" t="s">
        <v>8</v>
      </c>
      <c r="D144" s="147">
        <f>D74</f>
        <v>2443340</v>
      </c>
      <c r="E144" s="147">
        <f>E74</f>
        <v>378898</v>
      </c>
      <c r="F144" s="147">
        <f>F74</f>
        <v>0</v>
      </c>
      <c r="G144" s="147">
        <f>G74</f>
        <v>1172169</v>
      </c>
      <c r="H144" s="147">
        <f>H74</f>
        <v>1650069</v>
      </c>
    </row>
    <row r="145" spans="1:8" ht="18" customHeight="1" x14ac:dyDescent="0.55000000000000004">
      <c r="A145" s="42" t="s">
        <v>159</v>
      </c>
      <c r="B145" s="105" t="s">
        <v>9</v>
      </c>
      <c r="D145" s="147">
        <f>D82</f>
        <v>975837</v>
      </c>
      <c r="E145" s="147">
        <f>E82</f>
        <v>0</v>
      </c>
      <c r="F145" s="147">
        <f>F82</f>
        <v>0</v>
      </c>
      <c r="G145" s="147">
        <f>G82</f>
        <v>0</v>
      </c>
      <c r="H145" s="147">
        <f>H82</f>
        <v>975837</v>
      </c>
    </row>
    <row r="146" spans="1:8" ht="18" customHeight="1" x14ac:dyDescent="0.55000000000000004">
      <c r="A146" s="42" t="s">
        <v>166</v>
      </c>
      <c r="B146" s="105" t="s">
        <v>178</v>
      </c>
      <c r="D146" s="147">
        <f>D98</f>
        <v>3105553</v>
      </c>
      <c r="E146" s="147">
        <f>E98</f>
        <v>801411</v>
      </c>
      <c r="F146" s="147">
        <f>F98</f>
        <v>495116</v>
      </c>
      <c r="G146" s="147">
        <f>G98</f>
        <v>2185952</v>
      </c>
      <c r="H146" s="147">
        <f>H98</f>
        <v>1225896</v>
      </c>
    </row>
    <row r="147" spans="1:8" ht="18" customHeight="1" x14ac:dyDescent="0.55000000000000004">
      <c r="A147" s="42" t="s">
        <v>170</v>
      </c>
      <c r="B147" s="105" t="s">
        <v>11</v>
      </c>
      <c r="D147" s="114">
        <f>D108</f>
        <v>652429</v>
      </c>
      <c r="E147" s="114">
        <f>E108</f>
        <v>317762</v>
      </c>
      <c r="F147" s="114">
        <f>F108</f>
        <v>0</v>
      </c>
      <c r="G147" s="114">
        <f>G108</f>
        <v>0</v>
      </c>
      <c r="H147" s="114">
        <f>H108</f>
        <v>970191</v>
      </c>
    </row>
    <row r="148" spans="1:8" ht="18" customHeight="1" x14ac:dyDescent="0.55000000000000004">
      <c r="A148" s="42" t="s">
        <v>235</v>
      </c>
      <c r="B148" s="105" t="s">
        <v>179</v>
      </c>
      <c r="D148" s="148" t="s">
        <v>321</v>
      </c>
      <c r="E148" s="148" t="s">
        <v>321</v>
      </c>
      <c r="F148" s="148"/>
      <c r="G148" s="148" t="s">
        <v>321</v>
      </c>
      <c r="H148" s="147">
        <f>H111</f>
        <v>11488577</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14301756.726474687</v>
      </c>
      <c r="E150" s="114">
        <f>E18</f>
        <v>0</v>
      </c>
      <c r="F150" s="114">
        <f>F18</f>
        <v>0</v>
      </c>
      <c r="G150" s="114">
        <f>G18</f>
        <v>11562150.675832428</v>
      </c>
      <c r="H150" s="114">
        <f>H18</f>
        <v>2739606.0506422594</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81538326.726474687</v>
      </c>
      <c r="E152" s="199">
        <f>SUM(E141:E150)</f>
        <v>33347005</v>
      </c>
      <c r="F152" s="199">
        <f>SUM(F141:F150)</f>
        <v>527799</v>
      </c>
      <c r="G152" s="199">
        <f>SUM(G141:G150)</f>
        <v>34465459.675832428</v>
      </c>
      <c r="H152" s="199">
        <f>SUM(H141:H150)</f>
        <v>91380650.050642252</v>
      </c>
    </row>
    <row r="154" spans="1:8" ht="18" customHeight="1" x14ac:dyDescent="0.55000000000000004">
      <c r="A154" s="110" t="s">
        <v>322</v>
      </c>
      <c r="B154" s="105" t="s">
        <v>323</v>
      </c>
      <c r="D154" s="200">
        <f>H152/E121</f>
        <v>0.10016116927900595</v>
      </c>
    </row>
    <row r="155" spans="1:8" ht="18" customHeight="1" x14ac:dyDescent="0.55000000000000004">
      <c r="A155" s="110" t="s">
        <v>324</v>
      </c>
      <c r="B155" s="105" t="s">
        <v>325</v>
      </c>
      <c r="D155" s="200">
        <f>H152/E127</f>
        <v>7.9353238411142248</v>
      </c>
    </row>
  </sheetData>
  <mergeCells count="2">
    <mergeCell ref="C2:D2"/>
    <mergeCell ref="B13:D13"/>
  </mergeCells>
  <hyperlinks>
    <hyperlink ref="C11" r:id="rId1" xr:uid="{F8731CA7-892D-44DB-8D3C-67CA32526FBF}"/>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1488-B0D2-4E52-9B5F-46FBFB796D1B}">
  <dimension ref="A1:J155"/>
  <sheetViews>
    <sheetView showGridLines="0" topLeftCell="A133"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68359375" style="44" customWidth="1"/>
    <col min="8" max="8" width="17.41796875" style="44" customWidth="1"/>
    <col min="9" max="9" width="11.68359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164" t="s">
        <v>401</v>
      </c>
      <c r="D5" s="164"/>
      <c r="E5" s="164"/>
      <c r="F5" s="155"/>
    </row>
    <row r="6" spans="1:8" ht="18" customHeight="1" x14ac:dyDescent="0.55000000000000004">
      <c r="B6" s="42" t="s">
        <v>239</v>
      </c>
      <c r="C6" s="157">
        <v>210013</v>
      </c>
      <c r="D6" s="157"/>
      <c r="E6" s="157"/>
      <c r="F6" s="158"/>
    </row>
    <row r="7" spans="1:8" ht="18" customHeight="1" x14ac:dyDescent="0.55000000000000004">
      <c r="B7" s="42" t="s">
        <v>241</v>
      </c>
      <c r="C7" s="156">
        <v>161</v>
      </c>
      <c r="D7" s="156"/>
      <c r="E7" s="156"/>
      <c r="F7" s="159"/>
    </row>
    <row r="8" spans="1:8" ht="18" customHeight="1" x14ac:dyDescent="0.55000000000000004">
      <c r="C8" s="160"/>
      <c r="D8" s="160"/>
      <c r="E8" s="160"/>
      <c r="F8" s="126"/>
    </row>
    <row r="9" spans="1:8" ht="18" customHeight="1" x14ac:dyDescent="0.55000000000000004">
      <c r="B9" s="42" t="s">
        <v>243</v>
      </c>
      <c r="C9" s="233" t="s">
        <v>398</v>
      </c>
      <c r="D9" s="164"/>
      <c r="E9" s="164"/>
      <c r="F9" s="155"/>
    </row>
    <row r="10" spans="1:8" ht="18" customHeight="1" x14ac:dyDescent="0.55000000000000004">
      <c r="B10" s="42" t="s">
        <v>245</v>
      </c>
      <c r="C10" s="233" t="s">
        <v>399</v>
      </c>
      <c r="D10" s="162"/>
      <c r="E10" s="162"/>
      <c r="F10" s="163"/>
    </row>
    <row r="11" spans="1:8" ht="18" customHeight="1" x14ac:dyDescent="0.55000000000000004">
      <c r="B11" s="42" t="s">
        <v>247</v>
      </c>
      <c r="C11" s="233" t="s">
        <v>400</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598409.4297405947</v>
      </c>
      <c r="E18" s="111"/>
      <c r="F18" s="111"/>
      <c r="G18" s="111">
        <v>483779.72893999779</v>
      </c>
      <c r="H18" s="169">
        <f>(D18+E18)-G18</f>
        <v>114629.70080059691</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184781</v>
      </c>
      <c r="E21" s="120">
        <v>22174</v>
      </c>
      <c r="F21" s="120"/>
      <c r="G21" s="113"/>
      <c r="H21" s="114">
        <f>(D21+E21)-F21-G21</f>
        <v>206955</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v>58211</v>
      </c>
      <c r="E23" s="120">
        <v>6985</v>
      </c>
      <c r="F23" s="120"/>
      <c r="G23" s="113"/>
      <c r="H23" s="114">
        <f t="shared" si="0"/>
        <v>65196</v>
      </c>
    </row>
    <row r="24" spans="1:8" ht="18" customHeight="1" x14ac:dyDescent="0.55000000000000004">
      <c r="A24" s="42" t="s">
        <v>120</v>
      </c>
      <c r="B24" s="44" t="s">
        <v>121</v>
      </c>
      <c r="D24" s="113">
        <v>42299</v>
      </c>
      <c r="E24" s="120">
        <v>5076</v>
      </c>
      <c r="F24" s="120"/>
      <c r="G24" s="113"/>
      <c r="H24" s="114">
        <f t="shared" si="0"/>
        <v>47375</v>
      </c>
    </row>
    <row r="25" spans="1:8" ht="18" customHeight="1" x14ac:dyDescent="0.55000000000000004">
      <c r="A25" s="42" t="s">
        <v>122</v>
      </c>
      <c r="B25" s="44" t="s">
        <v>123</v>
      </c>
      <c r="D25" s="113">
        <v>111577</v>
      </c>
      <c r="E25" s="120">
        <v>87030</v>
      </c>
      <c r="F25" s="120"/>
      <c r="G25" s="113"/>
      <c r="H25" s="114">
        <f t="shared" si="0"/>
        <v>198607</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v>69009</v>
      </c>
      <c r="E28" s="120">
        <v>8281</v>
      </c>
      <c r="F28" s="120"/>
      <c r="G28" s="113"/>
      <c r="H28" s="114">
        <f t="shared" si="0"/>
        <v>77290</v>
      </c>
    </row>
    <row r="29" spans="1:8" ht="18" customHeight="1" x14ac:dyDescent="0.55000000000000004">
      <c r="A29" s="42" t="s">
        <v>129</v>
      </c>
      <c r="B29" s="44" t="s">
        <v>130</v>
      </c>
      <c r="D29" s="113">
        <v>5210524</v>
      </c>
      <c r="E29" s="120">
        <v>600967</v>
      </c>
      <c r="F29" s="120"/>
      <c r="G29" s="113">
        <v>3716416</v>
      </c>
      <c r="H29" s="114">
        <f t="shared" si="0"/>
        <v>2095075</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 t="shared" ref="D36:H36" si="1">SUM(D21:D34)</f>
        <v>5676401</v>
      </c>
      <c r="E36" s="114">
        <f t="shared" si="1"/>
        <v>730513</v>
      </c>
      <c r="F36" s="114">
        <f>SUM(F21:F34)</f>
        <v>0</v>
      </c>
      <c r="G36" s="114">
        <f t="shared" si="1"/>
        <v>3716416</v>
      </c>
      <c r="H36" s="114">
        <f t="shared" si="1"/>
        <v>2690498</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c r="E41" s="120"/>
      <c r="F41" s="120"/>
      <c r="G41" s="113"/>
      <c r="H41" s="114">
        <f t="shared" ref="H41:H47" si="2">(D41+E41)-F41-G41</f>
        <v>0</v>
      </c>
    </row>
    <row r="42" spans="1:8" ht="18" customHeight="1" x14ac:dyDescent="0.55000000000000004">
      <c r="A42" s="42" t="s">
        <v>194</v>
      </c>
      <c r="B42" s="44" t="s">
        <v>142</v>
      </c>
      <c r="D42" s="113">
        <v>68680</v>
      </c>
      <c r="E42" s="120">
        <v>53570</v>
      </c>
      <c r="F42" s="120"/>
      <c r="G42" s="113"/>
      <c r="H42" s="114">
        <f t="shared" si="2"/>
        <v>122250</v>
      </c>
    </row>
    <row r="43" spans="1:8" ht="18" customHeight="1" x14ac:dyDescent="0.55000000000000004">
      <c r="A43" s="42" t="s">
        <v>195</v>
      </c>
      <c r="B43" s="44" t="s">
        <v>143</v>
      </c>
      <c r="D43" s="113"/>
      <c r="E43" s="120"/>
      <c r="F43" s="120"/>
      <c r="G43" s="113"/>
      <c r="H43" s="114">
        <f t="shared" si="2"/>
        <v>0</v>
      </c>
    </row>
    <row r="44" spans="1:8" ht="18" customHeight="1" x14ac:dyDescent="0.55000000000000004">
      <c r="A44" s="42" t="s">
        <v>144</v>
      </c>
      <c r="B44" s="43"/>
      <c r="D44" s="121"/>
      <c r="E44" s="122"/>
      <c r="F44" s="122"/>
      <c r="G44" s="121"/>
      <c r="H44" s="114">
        <f t="shared" si="2"/>
        <v>0</v>
      </c>
    </row>
    <row r="45" spans="1:8" ht="18" customHeight="1" x14ac:dyDescent="0.55000000000000004">
      <c r="A45" s="42" t="s">
        <v>145</v>
      </c>
      <c r="B45" s="43"/>
      <c r="D45" s="113"/>
      <c r="E45" s="120"/>
      <c r="F45" s="120"/>
      <c r="G45" s="113"/>
      <c r="H45" s="114">
        <f t="shared" si="2"/>
        <v>0</v>
      </c>
    </row>
    <row r="46" spans="1:8" ht="18" customHeight="1" x14ac:dyDescent="0.55000000000000004">
      <c r="A46" s="42" t="s">
        <v>146</v>
      </c>
      <c r="B46" s="43"/>
      <c r="D46" s="113"/>
      <c r="E46" s="120"/>
      <c r="F46" s="120"/>
      <c r="G46" s="113"/>
      <c r="H46" s="114">
        <f t="shared" si="2"/>
        <v>0</v>
      </c>
    </row>
    <row r="47" spans="1:8" ht="18" customHeight="1" x14ac:dyDescent="0.55000000000000004">
      <c r="A47" s="42" t="s">
        <v>147</v>
      </c>
      <c r="B47" s="43"/>
      <c r="D47" s="113"/>
      <c r="E47" s="120"/>
      <c r="F47" s="120"/>
      <c r="G47" s="113"/>
      <c r="H47" s="114">
        <f t="shared" si="2"/>
        <v>0</v>
      </c>
    </row>
    <row r="49" spans="1:8" ht="18" customHeight="1" x14ac:dyDescent="0.55000000000000004">
      <c r="A49" s="110" t="s">
        <v>148</v>
      </c>
      <c r="B49" s="105" t="s">
        <v>255</v>
      </c>
      <c r="C49" s="105" t="s">
        <v>253</v>
      </c>
      <c r="D49" s="114">
        <f t="shared" ref="D49:H49" si="3">SUM(D40:D47)</f>
        <v>68680</v>
      </c>
      <c r="E49" s="114">
        <f t="shared" si="3"/>
        <v>53570</v>
      </c>
      <c r="F49" s="114">
        <f>SUM(F40:F47)</f>
        <v>0</v>
      </c>
      <c r="G49" s="114">
        <f t="shared" si="3"/>
        <v>0</v>
      </c>
      <c r="H49" s="114">
        <f t="shared" si="3"/>
        <v>122250</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f>'[50]Physician Subsidies'!H4</f>
        <v>854769</v>
      </c>
      <c r="E53" s="125"/>
      <c r="F53" s="125"/>
      <c r="G53" s="125"/>
      <c r="H53" s="114">
        <f>(D53+E53)-F53-G53</f>
        <v>854769</v>
      </c>
    </row>
    <row r="54" spans="1:8" ht="18" customHeight="1" x14ac:dyDescent="0.55000000000000004">
      <c r="A54" s="42" t="s">
        <v>260</v>
      </c>
      <c r="B54" s="130"/>
      <c r="D54" s="113"/>
      <c r="E54" s="120"/>
      <c r="F54" s="120"/>
      <c r="G54" s="113"/>
      <c r="H54" s="114">
        <f t="shared" ref="H54:H62" si="4">(D54+E54)-F54-G54</f>
        <v>0</v>
      </c>
    </row>
    <row r="55" spans="1:8" ht="18" customHeight="1" x14ac:dyDescent="0.55000000000000004">
      <c r="A55" s="42" t="s">
        <v>262</v>
      </c>
      <c r="B55" s="133"/>
      <c r="D55" s="113"/>
      <c r="E55" s="120"/>
      <c r="F55" s="120"/>
      <c r="G55" s="113"/>
      <c r="H55" s="114">
        <f t="shared" si="4"/>
        <v>0</v>
      </c>
    </row>
    <row r="56" spans="1:8" ht="18" customHeight="1" x14ac:dyDescent="0.55000000000000004">
      <c r="A56" s="42" t="s">
        <v>264</v>
      </c>
      <c r="B56" s="130"/>
      <c r="D56" s="113"/>
      <c r="E56" s="120"/>
      <c r="F56" s="120"/>
      <c r="G56" s="113"/>
      <c r="H56" s="114">
        <f t="shared" si="4"/>
        <v>0</v>
      </c>
    </row>
    <row r="57" spans="1:8" ht="18" customHeight="1" x14ac:dyDescent="0.55000000000000004">
      <c r="A57" s="42" t="s">
        <v>266</v>
      </c>
      <c r="B57" s="130"/>
      <c r="D57" s="113"/>
      <c r="E57" s="120"/>
      <c r="F57" s="120"/>
      <c r="G57" s="113"/>
      <c r="H57" s="114">
        <f t="shared" si="4"/>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4"/>
        <v>0</v>
      </c>
    </row>
    <row r="60" spans="1:8" ht="18" customHeight="1" x14ac:dyDescent="0.55000000000000004">
      <c r="A60" s="42" t="s">
        <v>272</v>
      </c>
      <c r="B60" s="127"/>
      <c r="C60" s="126"/>
      <c r="D60" s="125"/>
      <c r="E60" s="125"/>
      <c r="F60" s="125"/>
      <c r="G60" s="125"/>
      <c r="H60" s="114">
        <f t="shared" si="4"/>
        <v>0</v>
      </c>
    </row>
    <row r="61" spans="1:8" ht="18" customHeight="1" x14ac:dyDescent="0.55000000000000004">
      <c r="A61" s="42" t="s">
        <v>274</v>
      </c>
      <c r="B61" s="127"/>
      <c r="C61" s="126"/>
      <c r="D61" s="125"/>
      <c r="E61" s="125"/>
      <c r="F61" s="125"/>
      <c r="G61" s="125"/>
      <c r="H61" s="114">
        <f t="shared" si="4"/>
        <v>0</v>
      </c>
    </row>
    <row r="62" spans="1:8" ht="18" customHeight="1" x14ac:dyDescent="0.55000000000000004">
      <c r="A62" s="42" t="s">
        <v>275</v>
      </c>
      <c r="B62" s="127"/>
      <c r="C62" s="126"/>
      <c r="D62" s="125"/>
      <c r="E62" s="125"/>
      <c r="F62" s="125"/>
      <c r="G62" s="125"/>
      <c r="H62" s="114">
        <f t="shared" si="4"/>
        <v>0</v>
      </c>
    </row>
    <row r="63" spans="1:8" ht="18" customHeight="1" x14ac:dyDescent="0.55000000000000004">
      <c r="A63" s="42"/>
      <c r="E63" s="186"/>
      <c r="F63" s="128"/>
    </row>
    <row r="64" spans="1:8" ht="18" customHeight="1" x14ac:dyDescent="0.55000000000000004">
      <c r="A64" s="42" t="s">
        <v>200</v>
      </c>
      <c r="B64" s="105" t="s">
        <v>276</v>
      </c>
      <c r="C64" s="105" t="s">
        <v>253</v>
      </c>
      <c r="D64" s="114">
        <f>SUM(D53:D62)</f>
        <v>854769</v>
      </c>
      <c r="E64" s="114">
        <f t="shared" ref="E64:G64" si="5">SUM(E53:E62)</f>
        <v>0</v>
      </c>
      <c r="F64" s="114">
        <f t="shared" si="5"/>
        <v>0</v>
      </c>
      <c r="G64" s="114">
        <f t="shared" si="5"/>
        <v>0</v>
      </c>
      <c r="H64" s="114">
        <f>SUM(H53:H62)</f>
        <v>854769</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 t="shared" ref="H69:H72" si="6">(D69+E69)-F69-G69</f>
        <v>0</v>
      </c>
    </row>
    <row r="70" spans="1:10" ht="18" customHeight="1" x14ac:dyDescent="0.55000000000000004">
      <c r="A70" s="42" t="s">
        <v>203</v>
      </c>
      <c r="B70" s="130"/>
      <c r="C70" s="105"/>
      <c r="D70" s="131"/>
      <c r="E70" s="120"/>
      <c r="F70" s="132"/>
      <c r="G70" s="131"/>
      <c r="H70" s="114">
        <f t="shared" si="6"/>
        <v>0</v>
      </c>
    </row>
    <row r="71" spans="1:10" ht="18" customHeight="1" x14ac:dyDescent="0.55000000000000004">
      <c r="A71" s="42" t="s">
        <v>278</v>
      </c>
      <c r="B71" s="130"/>
      <c r="C71" s="105"/>
      <c r="D71" s="131"/>
      <c r="E71" s="120"/>
      <c r="F71" s="132"/>
      <c r="G71" s="131"/>
      <c r="H71" s="114">
        <f t="shared" si="6"/>
        <v>0</v>
      </c>
    </row>
    <row r="72" spans="1:10" ht="18" customHeight="1" x14ac:dyDescent="0.55000000000000004">
      <c r="A72" s="42" t="s">
        <v>279</v>
      </c>
      <c r="B72" s="133"/>
      <c r="C72" s="105"/>
      <c r="D72" s="113"/>
      <c r="E72" s="120"/>
      <c r="F72" s="120"/>
      <c r="G72" s="113"/>
      <c r="H72" s="114">
        <f t="shared" si="6"/>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 t="shared" ref="D74:H74" si="7">SUM(D68:D72)</f>
        <v>0</v>
      </c>
      <c r="E74" s="135">
        <f t="shared" si="7"/>
        <v>0</v>
      </c>
      <c r="F74" s="135">
        <f t="shared" si="7"/>
        <v>0</v>
      </c>
      <c r="G74" s="114">
        <f t="shared" si="7"/>
        <v>0</v>
      </c>
      <c r="H74" s="114">
        <f t="shared" si="7"/>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c r="E78" s="136"/>
      <c r="F78" s="122"/>
      <c r="G78" s="113"/>
      <c r="H78" s="114">
        <f t="shared" ref="H78:H80" si="8">(D78-F78-G78)</f>
        <v>0</v>
      </c>
    </row>
    <row r="79" spans="1:10" ht="18" customHeight="1" x14ac:dyDescent="0.55000000000000004">
      <c r="A79" s="42" t="s">
        <v>206</v>
      </c>
      <c r="B79" s="44" t="s">
        <v>157</v>
      </c>
      <c r="D79" s="113">
        <v>15819</v>
      </c>
      <c r="E79" s="136"/>
      <c r="F79" s="122"/>
      <c r="G79" s="113"/>
      <c r="H79" s="114">
        <f t="shared" si="8"/>
        <v>15819</v>
      </c>
    </row>
    <row r="80" spans="1:10" ht="18" customHeight="1" x14ac:dyDescent="0.55000000000000004">
      <c r="A80" s="42" t="s">
        <v>207</v>
      </c>
      <c r="B80" s="44" t="s">
        <v>158</v>
      </c>
      <c r="D80" s="113"/>
      <c r="E80" s="136"/>
      <c r="F80" s="122"/>
      <c r="G80" s="113"/>
      <c r="H80" s="114">
        <f t="shared" si="8"/>
        <v>0</v>
      </c>
    </row>
    <row r="81" spans="1:8" ht="18" customHeight="1" x14ac:dyDescent="0.55000000000000004">
      <c r="A81" s="42"/>
      <c r="H81" s="137"/>
    </row>
    <row r="82" spans="1:8" ht="18" customHeight="1" x14ac:dyDescent="0.55000000000000004">
      <c r="A82" s="42" t="s">
        <v>159</v>
      </c>
      <c r="B82" s="105" t="s">
        <v>282</v>
      </c>
      <c r="C82" s="105" t="s">
        <v>253</v>
      </c>
      <c r="D82" s="114">
        <f t="shared" ref="D82:H82" si="9">SUM(D77:D80)</f>
        <v>15819</v>
      </c>
      <c r="E82" s="138"/>
      <c r="F82" s="114">
        <f t="shared" si="9"/>
        <v>0</v>
      </c>
      <c r="G82" s="114">
        <f t="shared" si="9"/>
        <v>0</v>
      </c>
      <c r="H82" s="114">
        <f t="shared" si="9"/>
        <v>15819</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10">(D87+E87)-F87-G87</f>
        <v>0</v>
      </c>
    </row>
    <row r="88" spans="1:8" ht="18" customHeight="1" x14ac:dyDescent="0.55000000000000004">
      <c r="A88" s="42" t="s">
        <v>210</v>
      </c>
      <c r="B88" s="44" t="s">
        <v>186</v>
      </c>
      <c r="D88" s="113"/>
      <c r="E88" s="120"/>
      <c r="F88" s="120"/>
      <c r="G88" s="113"/>
      <c r="H88" s="114">
        <f t="shared" si="10"/>
        <v>0</v>
      </c>
    </row>
    <row r="89" spans="1:8" ht="18" customHeight="1" x14ac:dyDescent="0.55000000000000004">
      <c r="A89" s="42" t="s">
        <v>211</v>
      </c>
      <c r="B89" s="44" t="s">
        <v>162</v>
      </c>
      <c r="D89" s="113"/>
      <c r="E89" s="120"/>
      <c r="F89" s="120"/>
      <c r="G89" s="113"/>
      <c r="H89" s="114">
        <f t="shared" si="10"/>
        <v>0</v>
      </c>
    </row>
    <row r="90" spans="1:8" ht="18" customHeight="1" x14ac:dyDescent="0.55000000000000004">
      <c r="A90" s="42" t="s">
        <v>212</v>
      </c>
      <c r="B90" s="44" t="s">
        <v>163</v>
      </c>
      <c r="D90" s="113"/>
      <c r="E90" s="120"/>
      <c r="F90" s="120"/>
      <c r="G90" s="113"/>
      <c r="H90" s="114">
        <f t="shared" si="10"/>
        <v>0</v>
      </c>
    </row>
    <row r="91" spans="1:8" ht="18" customHeight="1" x14ac:dyDescent="0.55000000000000004">
      <c r="A91" s="42" t="s">
        <v>213</v>
      </c>
      <c r="B91" s="44" t="s">
        <v>164</v>
      </c>
      <c r="D91" s="113">
        <v>1203</v>
      </c>
      <c r="E91" s="120">
        <v>144</v>
      </c>
      <c r="F91" s="120"/>
      <c r="G91" s="113"/>
      <c r="H91" s="114">
        <f t="shared" si="10"/>
        <v>1347</v>
      </c>
    </row>
    <row r="92" spans="1:8" ht="18" customHeight="1" x14ac:dyDescent="0.55000000000000004">
      <c r="A92" s="42" t="s">
        <v>214</v>
      </c>
      <c r="B92" s="44" t="s">
        <v>187</v>
      </c>
      <c r="D92" s="139"/>
      <c r="E92" s="120"/>
      <c r="F92" s="189"/>
      <c r="G92" s="139"/>
      <c r="H92" s="114">
        <f t="shared" si="10"/>
        <v>0</v>
      </c>
    </row>
    <row r="93" spans="1:8" ht="18" customHeight="1" x14ac:dyDescent="0.55000000000000004">
      <c r="A93" s="42" t="s">
        <v>215</v>
      </c>
      <c r="B93" s="44" t="s">
        <v>189</v>
      </c>
      <c r="D93" s="113"/>
      <c r="E93" s="120"/>
      <c r="F93" s="120"/>
      <c r="G93" s="113"/>
      <c r="H93" s="114">
        <f t="shared" si="10"/>
        <v>0</v>
      </c>
    </row>
    <row r="94" spans="1:8" ht="18" customHeight="1" x14ac:dyDescent="0.55000000000000004">
      <c r="A94" s="42" t="s">
        <v>216</v>
      </c>
      <c r="B94" s="130"/>
      <c r="D94" s="113"/>
      <c r="E94" s="120"/>
      <c r="F94" s="120"/>
      <c r="G94" s="113"/>
      <c r="H94" s="114">
        <f t="shared" si="10"/>
        <v>0</v>
      </c>
    </row>
    <row r="95" spans="1:8" ht="18" customHeight="1" x14ac:dyDescent="0.55000000000000004">
      <c r="A95" s="42" t="s">
        <v>284</v>
      </c>
      <c r="B95" s="130"/>
      <c r="D95" s="113"/>
      <c r="E95" s="120"/>
      <c r="F95" s="120"/>
      <c r="G95" s="113"/>
      <c r="H95" s="114">
        <f t="shared" si="10"/>
        <v>0</v>
      </c>
    </row>
    <row r="96" spans="1:8" ht="18" customHeight="1" x14ac:dyDescent="0.55000000000000004">
      <c r="A96" s="42" t="s">
        <v>285</v>
      </c>
      <c r="B96" s="130"/>
      <c r="D96" s="113"/>
      <c r="E96" s="120"/>
      <c r="F96" s="120"/>
      <c r="G96" s="113"/>
      <c r="H96" s="114">
        <f t="shared" si="10"/>
        <v>0</v>
      </c>
    </row>
    <row r="97" spans="1:8" ht="18" customHeight="1" x14ac:dyDescent="0.55000000000000004">
      <c r="A97" s="42"/>
    </row>
    <row r="98" spans="1:8" ht="18" customHeight="1" x14ac:dyDescent="0.55000000000000004">
      <c r="A98" s="110" t="s">
        <v>166</v>
      </c>
      <c r="B98" s="105" t="s">
        <v>286</v>
      </c>
      <c r="C98" s="105" t="s">
        <v>253</v>
      </c>
      <c r="D98" s="114">
        <f t="shared" ref="D98:H98" si="11">SUM(D86:D96)</f>
        <v>1203</v>
      </c>
      <c r="E98" s="114">
        <f t="shared" si="11"/>
        <v>144</v>
      </c>
      <c r="F98" s="114">
        <f t="shared" si="11"/>
        <v>0</v>
      </c>
      <c r="G98" s="114">
        <f t="shared" si="11"/>
        <v>0</v>
      </c>
      <c r="H98" s="114">
        <f t="shared" si="11"/>
        <v>1347</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c r="E102" s="120"/>
      <c r="F102" s="120"/>
      <c r="G102" s="113"/>
      <c r="H102" s="114">
        <f>(D102+E102)-F102-G102</f>
        <v>0</v>
      </c>
    </row>
    <row r="103" spans="1:8" ht="18" customHeight="1" x14ac:dyDescent="0.55000000000000004">
      <c r="A103" s="42" t="s">
        <v>220</v>
      </c>
      <c r="B103" s="44" t="s">
        <v>168</v>
      </c>
      <c r="D103" s="113"/>
      <c r="E103" s="120"/>
      <c r="F103" s="120"/>
      <c r="G103" s="113"/>
      <c r="H103" s="114">
        <f t="shared" ref="H103:H106" si="12">(D103+E103)-F103-G103</f>
        <v>0</v>
      </c>
    </row>
    <row r="104" spans="1:8" ht="18" customHeight="1" x14ac:dyDescent="0.55000000000000004">
      <c r="A104" s="42" t="s">
        <v>221</v>
      </c>
      <c r="B104" s="130"/>
      <c r="D104" s="113"/>
      <c r="E104" s="120"/>
      <c r="F104" s="120"/>
      <c r="G104" s="113"/>
      <c r="H104" s="114">
        <f t="shared" si="12"/>
        <v>0</v>
      </c>
    </row>
    <row r="105" spans="1:8" ht="18" customHeight="1" x14ac:dyDescent="0.55000000000000004">
      <c r="A105" s="42" t="s">
        <v>288</v>
      </c>
      <c r="B105" s="130"/>
      <c r="D105" s="113"/>
      <c r="E105" s="120"/>
      <c r="F105" s="120"/>
      <c r="G105" s="113"/>
      <c r="H105" s="114">
        <f t="shared" si="12"/>
        <v>0</v>
      </c>
    </row>
    <row r="106" spans="1:8" ht="18" customHeight="1" x14ac:dyDescent="0.55000000000000004">
      <c r="A106" s="42" t="s">
        <v>289</v>
      </c>
      <c r="B106" s="130"/>
      <c r="D106" s="113"/>
      <c r="E106" s="120"/>
      <c r="F106" s="120"/>
      <c r="G106" s="113"/>
      <c r="H106" s="114">
        <f t="shared" si="12"/>
        <v>0</v>
      </c>
    </row>
    <row r="107" spans="1:8" ht="18" customHeight="1" x14ac:dyDescent="0.55000000000000004">
      <c r="B107" s="105"/>
    </row>
    <row r="108" spans="1:8" ht="18" customHeight="1" x14ac:dyDescent="0.55000000000000004">
      <c r="A108" s="110" t="s">
        <v>170</v>
      </c>
      <c r="B108" s="105" t="s">
        <v>290</v>
      </c>
      <c r="C108" s="105" t="s">
        <v>253</v>
      </c>
      <c r="D108" s="114">
        <f t="shared" ref="D108:H108" si="13">SUM(D102:D106)</f>
        <v>0</v>
      </c>
      <c r="E108" s="114">
        <f t="shared" si="13"/>
        <v>0</v>
      </c>
      <c r="F108" s="114">
        <f t="shared" si="13"/>
        <v>0</v>
      </c>
      <c r="G108" s="114">
        <f t="shared" si="13"/>
        <v>0</v>
      </c>
      <c r="H108" s="114">
        <f t="shared" si="13"/>
        <v>0</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166170</v>
      </c>
      <c r="G111" s="113"/>
      <c r="H111" s="114">
        <f>F111-G111</f>
        <v>166170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0.78</v>
      </c>
      <c r="F114" s="143" t="s">
        <v>299</v>
      </c>
      <c r="G114" s="144">
        <v>0.12</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31903432</v>
      </c>
      <c r="F117" s="145"/>
    </row>
    <row r="118" spans="1:7" ht="18" customHeight="1" x14ac:dyDescent="0.55000000000000004">
      <c r="A118" s="42" t="s">
        <v>304</v>
      </c>
      <c r="B118" s="44" t="s">
        <v>305</v>
      </c>
      <c r="E118" s="113">
        <v>1318658</v>
      </c>
      <c r="F118" s="145"/>
    </row>
    <row r="119" spans="1:7" ht="18" customHeight="1" x14ac:dyDescent="0.55000000000000004">
      <c r="A119" s="42" t="s">
        <v>306</v>
      </c>
      <c r="B119" s="105" t="s">
        <v>307</v>
      </c>
      <c r="E119" s="114">
        <f>SUM(E117:E118)</f>
        <v>33222090</v>
      </c>
      <c r="F119" s="146"/>
    </row>
    <row r="120" spans="1:7" ht="18" customHeight="1" x14ac:dyDescent="0.55000000000000004">
      <c r="A120" s="42"/>
      <c r="B120" s="105"/>
      <c r="F120" s="126"/>
    </row>
    <row r="121" spans="1:7" ht="18" customHeight="1" x14ac:dyDescent="0.55000000000000004">
      <c r="A121" s="42" t="s">
        <v>308</v>
      </c>
      <c r="B121" s="105" t="s">
        <v>309</v>
      </c>
      <c r="E121" s="113">
        <v>43098140</v>
      </c>
      <c r="F121" s="145"/>
    </row>
    <row r="122" spans="1:7" ht="18" customHeight="1" x14ac:dyDescent="0.55000000000000004">
      <c r="A122" s="42"/>
      <c r="F122" s="126"/>
    </row>
    <row r="123" spans="1:7" ht="18" customHeight="1" x14ac:dyDescent="0.55000000000000004">
      <c r="A123" s="42" t="s">
        <v>310</v>
      </c>
      <c r="B123" s="105" t="s">
        <v>311</v>
      </c>
      <c r="E123" s="113">
        <f>E119-E121</f>
        <v>-9876050</v>
      </c>
      <c r="F123" s="145"/>
    </row>
    <row r="124" spans="1:7" ht="18" customHeight="1" x14ac:dyDescent="0.55000000000000004">
      <c r="A124" s="42"/>
      <c r="F124" s="126"/>
    </row>
    <row r="125" spans="1:7" ht="18" customHeight="1" x14ac:dyDescent="0.55000000000000004">
      <c r="A125" s="42" t="s">
        <v>312</v>
      </c>
      <c r="B125" s="105" t="s">
        <v>313</v>
      </c>
      <c r="E125" s="113">
        <v>-65289</v>
      </c>
      <c r="F125" s="145"/>
    </row>
    <row r="126" spans="1:7" ht="18" customHeight="1" x14ac:dyDescent="0.55000000000000004">
      <c r="A126" s="42"/>
      <c r="F126" s="126"/>
    </row>
    <row r="127" spans="1:7" ht="18" customHeight="1" x14ac:dyDescent="0.55000000000000004">
      <c r="A127" s="42" t="s">
        <v>314</v>
      </c>
      <c r="B127" s="105" t="s">
        <v>315</v>
      </c>
      <c r="E127" s="113">
        <f>E123+E125</f>
        <v>-9941339</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 t="shared" ref="H132:H135" si="14">(D132+E132)-F132-G132</f>
        <v>0</v>
      </c>
    </row>
    <row r="133" spans="1:8" ht="18" customHeight="1" x14ac:dyDescent="0.55000000000000004">
      <c r="A133" s="42" t="s">
        <v>231</v>
      </c>
      <c r="B133" s="43"/>
      <c r="D133" s="113"/>
      <c r="E133" s="120"/>
      <c r="F133" s="120"/>
      <c r="G133" s="113"/>
      <c r="H133" s="114">
        <f t="shared" si="14"/>
        <v>0</v>
      </c>
    </row>
    <row r="134" spans="1:8" ht="18" customHeight="1" x14ac:dyDescent="0.55000000000000004">
      <c r="A134" s="42" t="s">
        <v>317</v>
      </c>
      <c r="B134" s="43"/>
      <c r="D134" s="113"/>
      <c r="E134" s="120"/>
      <c r="F134" s="120"/>
      <c r="G134" s="113"/>
      <c r="H134" s="114">
        <f t="shared" si="14"/>
        <v>0</v>
      </c>
    </row>
    <row r="135" spans="1:8" ht="18" customHeight="1" x14ac:dyDescent="0.55000000000000004">
      <c r="A135" s="42" t="s">
        <v>318</v>
      </c>
      <c r="B135" s="43"/>
      <c r="D135" s="113"/>
      <c r="E135" s="120"/>
      <c r="F135" s="120"/>
      <c r="G135" s="113"/>
      <c r="H135" s="114">
        <f t="shared" si="14"/>
        <v>0</v>
      </c>
    </row>
    <row r="136" spans="1:8" ht="18" customHeight="1" x14ac:dyDescent="0.55000000000000004">
      <c r="A136" s="110"/>
    </row>
    <row r="137" spans="1:8" ht="18" customHeight="1" x14ac:dyDescent="0.55000000000000004">
      <c r="A137" s="110" t="s">
        <v>174</v>
      </c>
      <c r="B137" s="105" t="s">
        <v>319</v>
      </c>
      <c r="D137" s="114">
        <f t="shared" ref="D137:H137" si="15">SUM(D131:D135)</f>
        <v>0</v>
      </c>
      <c r="E137" s="114">
        <f t="shared" si="15"/>
        <v>0</v>
      </c>
      <c r="F137" s="114">
        <f t="shared" si="15"/>
        <v>0</v>
      </c>
      <c r="G137" s="114">
        <f t="shared" si="15"/>
        <v>0</v>
      </c>
      <c r="H137" s="114">
        <f t="shared" si="15"/>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 t="shared" ref="D141:H141" si="16">D36</f>
        <v>5676401</v>
      </c>
      <c r="E141" s="147">
        <f t="shared" si="16"/>
        <v>730513</v>
      </c>
      <c r="F141" s="147">
        <f>F36</f>
        <v>0</v>
      </c>
      <c r="G141" s="147">
        <f t="shared" si="16"/>
        <v>3716416</v>
      </c>
      <c r="H141" s="147">
        <f t="shared" si="16"/>
        <v>2690498</v>
      </c>
    </row>
    <row r="142" spans="1:8" ht="18" customHeight="1" x14ac:dyDescent="0.55000000000000004">
      <c r="A142" s="42" t="s">
        <v>148</v>
      </c>
      <c r="B142" s="105" t="s">
        <v>176</v>
      </c>
      <c r="D142" s="147">
        <f t="shared" ref="D142:H142" si="17">D49</f>
        <v>68680</v>
      </c>
      <c r="E142" s="147">
        <f t="shared" si="17"/>
        <v>53570</v>
      </c>
      <c r="F142" s="147">
        <f>F49</f>
        <v>0</v>
      </c>
      <c r="G142" s="147">
        <f t="shared" si="17"/>
        <v>0</v>
      </c>
      <c r="H142" s="147">
        <f t="shared" si="17"/>
        <v>122250</v>
      </c>
    </row>
    <row r="143" spans="1:8" ht="18" customHeight="1" x14ac:dyDescent="0.55000000000000004">
      <c r="A143" s="42" t="s">
        <v>200</v>
      </c>
      <c r="B143" s="105" t="s">
        <v>177</v>
      </c>
      <c r="D143" s="147">
        <f t="shared" ref="D143:H143" si="18">D64</f>
        <v>854769</v>
      </c>
      <c r="E143" s="147">
        <f t="shared" si="18"/>
        <v>0</v>
      </c>
      <c r="F143" s="147">
        <f>F64</f>
        <v>0</v>
      </c>
      <c r="G143" s="147">
        <f t="shared" si="18"/>
        <v>0</v>
      </c>
      <c r="H143" s="147">
        <f t="shared" si="18"/>
        <v>854769</v>
      </c>
    </row>
    <row r="144" spans="1:8" ht="18" customHeight="1" x14ac:dyDescent="0.55000000000000004">
      <c r="A144" s="42" t="s">
        <v>154</v>
      </c>
      <c r="B144" s="105" t="s">
        <v>8</v>
      </c>
      <c r="D144" s="147">
        <f t="shared" ref="D144:H144" si="19">D74</f>
        <v>0</v>
      </c>
      <c r="E144" s="147">
        <f t="shared" si="19"/>
        <v>0</v>
      </c>
      <c r="F144" s="147">
        <f>F74</f>
        <v>0</v>
      </c>
      <c r="G144" s="147">
        <f t="shared" si="19"/>
        <v>0</v>
      </c>
      <c r="H144" s="147">
        <f t="shared" si="19"/>
        <v>0</v>
      </c>
    </row>
    <row r="145" spans="1:8" ht="18" customHeight="1" x14ac:dyDescent="0.55000000000000004">
      <c r="A145" s="42" t="s">
        <v>159</v>
      </c>
      <c r="B145" s="105" t="s">
        <v>9</v>
      </c>
      <c r="D145" s="147">
        <f t="shared" ref="D145:H145" si="20">D82</f>
        <v>15819</v>
      </c>
      <c r="E145" s="147">
        <f t="shared" si="20"/>
        <v>0</v>
      </c>
      <c r="F145" s="147">
        <f>F82</f>
        <v>0</v>
      </c>
      <c r="G145" s="147">
        <f t="shared" si="20"/>
        <v>0</v>
      </c>
      <c r="H145" s="147">
        <f t="shared" si="20"/>
        <v>15819</v>
      </c>
    </row>
    <row r="146" spans="1:8" ht="18" customHeight="1" x14ac:dyDescent="0.55000000000000004">
      <c r="A146" s="42" t="s">
        <v>166</v>
      </c>
      <c r="B146" s="105" t="s">
        <v>178</v>
      </c>
      <c r="D146" s="147">
        <f t="shared" ref="D146:H146" si="21">D98</f>
        <v>1203</v>
      </c>
      <c r="E146" s="147">
        <f t="shared" si="21"/>
        <v>144</v>
      </c>
      <c r="F146" s="147">
        <f>F98</f>
        <v>0</v>
      </c>
      <c r="G146" s="147">
        <f t="shared" si="21"/>
        <v>0</v>
      </c>
      <c r="H146" s="147">
        <f t="shared" si="21"/>
        <v>1347</v>
      </c>
    </row>
    <row r="147" spans="1:8" ht="18" customHeight="1" x14ac:dyDescent="0.55000000000000004">
      <c r="A147" s="42" t="s">
        <v>170</v>
      </c>
      <c r="B147" s="105" t="s">
        <v>11</v>
      </c>
      <c r="D147" s="114">
        <f t="shared" ref="D147:H147" si="22">D108</f>
        <v>0</v>
      </c>
      <c r="E147" s="114">
        <f t="shared" si="22"/>
        <v>0</v>
      </c>
      <c r="F147" s="114">
        <f>F108</f>
        <v>0</v>
      </c>
      <c r="G147" s="114">
        <f t="shared" si="22"/>
        <v>0</v>
      </c>
      <c r="H147" s="114">
        <f t="shared" si="22"/>
        <v>0</v>
      </c>
    </row>
    <row r="148" spans="1:8" ht="18" customHeight="1" x14ac:dyDescent="0.55000000000000004">
      <c r="A148" s="42" t="s">
        <v>235</v>
      </c>
      <c r="B148" s="105" t="s">
        <v>179</v>
      </c>
      <c r="D148" s="148" t="s">
        <v>321</v>
      </c>
      <c r="E148" s="148" t="s">
        <v>321</v>
      </c>
      <c r="F148" s="148"/>
      <c r="G148" s="148" t="s">
        <v>321</v>
      </c>
      <c r="H148" s="147">
        <f>H111</f>
        <v>166170</v>
      </c>
    </row>
    <row r="149" spans="1:8" ht="18" customHeight="1" x14ac:dyDescent="0.55000000000000004">
      <c r="A149" s="42" t="s">
        <v>174</v>
      </c>
      <c r="B149" s="105" t="s">
        <v>180</v>
      </c>
      <c r="D149" s="114">
        <f t="shared" ref="D149:H149" si="23">D137</f>
        <v>0</v>
      </c>
      <c r="E149" s="114">
        <f t="shared" si="23"/>
        <v>0</v>
      </c>
      <c r="F149" s="114">
        <f>F137</f>
        <v>0</v>
      </c>
      <c r="G149" s="114">
        <f t="shared" si="23"/>
        <v>0</v>
      </c>
      <c r="H149" s="114">
        <f t="shared" si="23"/>
        <v>0</v>
      </c>
    </row>
    <row r="150" spans="1:8" ht="18" customHeight="1" x14ac:dyDescent="0.55000000000000004">
      <c r="A150" s="42" t="s">
        <v>107</v>
      </c>
      <c r="B150" s="105" t="s">
        <v>108</v>
      </c>
      <c r="D150" s="114">
        <f>D18</f>
        <v>598409.4297405947</v>
      </c>
      <c r="E150" s="114">
        <f>E18</f>
        <v>0</v>
      </c>
      <c r="F150" s="114">
        <f>F18</f>
        <v>0</v>
      </c>
      <c r="G150" s="114">
        <f>G18</f>
        <v>483779.72893999779</v>
      </c>
      <c r="H150" s="114">
        <f>H18</f>
        <v>114629.70080059691</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 t="shared" ref="D152:H152" si="24">SUM(D141:D150)</f>
        <v>7215281.4297405947</v>
      </c>
      <c r="E152" s="199">
        <f t="shared" si="24"/>
        <v>784227</v>
      </c>
      <c r="F152" s="199">
        <f t="shared" si="24"/>
        <v>0</v>
      </c>
      <c r="G152" s="199">
        <f t="shared" si="24"/>
        <v>4200195.728939998</v>
      </c>
      <c r="H152" s="199">
        <f t="shared" si="24"/>
        <v>3965482.7008005967</v>
      </c>
    </row>
    <row r="154" spans="1:8" ht="18" customHeight="1" x14ac:dyDescent="0.55000000000000004">
      <c r="A154" s="110" t="s">
        <v>322</v>
      </c>
      <c r="B154" s="105" t="s">
        <v>323</v>
      </c>
      <c r="D154" s="221">
        <f>H152/E121</f>
        <v>9.2010529939356933E-2</v>
      </c>
    </row>
    <row r="155" spans="1:8" ht="18" customHeight="1" x14ac:dyDescent="0.55000000000000004">
      <c r="A155" s="110" t="s">
        <v>324</v>
      </c>
      <c r="B155" s="105" t="s">
        <v>325</v>
      </c>
      <c r="D155" s="221">
        <f>H152/E127</f>
        <v>-0.39888818808015669</v>
      </c>
    </row>
  </sheetData>
  <mergeCells count="2">
    <mergeCell ref="C2:D2"/>
    <mergeCell ref="B13:D13"/>
  </mergeCells>
  <hyperlinks>
    <hyperlink ref="C11" r:id="rId1" xr:uid="{E876A71A-5BBF-438C-AFC3-0DBCA01DCB53}"/>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BA2B8-724E-4705-84CC-593402D661E3}">
  <dimension ref="A1:C54"/>
  <sheetViews>
    <sheetView showGridLines="0" workbookViewId="0">
      <pane ySplit="2" topLeftCell="A3" activePane="bottomLeft" state="frozen"/>
      <selection pane="bottomLeft" activeCell="G20" sqref="G20"/>
    </sheetView>
  </sheetViews>
  <sheetFormatPr defaultColWidth="9.15625" defaultRowHeight="14.4" x14ac:dyDescent="0.55000000000000004"/>
  <cols>
    <col min="1" max="1" width="22.83984375" style="7" customWidth="1"/>
    <col min="2" max="2" width="51.68359375" style="7" bestFit="1" customWidth="1"/>
    <col min="3" max="3" width="13.83984375" style="7" bestFit="1" customWidth="1"/>
    <col min="4" max="16384" width="9.15625" style="7"/>
  </cols>
  <sheetData>
    <row r="1" spans="1:3" x14ac:dyDescent="0.55000000000000004">
      <c r="A1" s="3" t="s">
        <v>637</v>
      </c>
    </row>
    <row r="2" spans="1:3" x14ac:dyDescent="0.55000000000000004">
      <c r="A2" s="13" t="s">
        <v>77</v>
      </c>
      <c r="B2" s="13" t="s">
        <v>14</v>
      </c>
      <c r="C2" s="13" t="s">
        <v>179</v>
      </c>
    </row>
    <row r="3" spans="1:3" x14ac:dyDescent="0.55000000000000004">
      <c r="A3" s="11">
        <v>210001</v>
      </c>
      <c r="B3" s="11" t="s">
        <v>15</v>
      </c>
      <c r="C3" s="481">
        <v>9872100</v>
      </c>
    </row>
    <row r="4" spans="1:3" x14ac:dyDescent="0.55000000000000004">
      <c r="A4" s="12" t="s">
        <v>76</v>
      </c>
      <c r="B4" s="11" t="s">
        <v>75</v>
      </c>
      <c r="C4" s="481">
        <v>22001000</v>
      </c>
    </row>
    <row r="5" spans="1:3" x14ac:dyDescent="0.55000000000000004">
      <c r="A5" s="12" t="s">
        <v>74</v>
      </c>
      <c r="B5" s="11" t="s">
        <v>73</v>
      </c>
      <c r="C5" s="481">
        <v>11259441.84</v>
      </c>
    </row>
    <row r="6" spans="1:3" x14ac:dyDescent="0.55000000000000004">
      <c r="A6" s="11">
        <v>210004</v>
      </c>
      <c r="B6" s="11" t="s">
        <v>72</v>
      </c>
      <c r="C6" s="481">
        <v>26508262.789999999</v>
      </c>
    </row>
    <row r="7" spans="1:3" x14ac:dyDescent="0.55000000000000004">
      <c r="A7" s="11">
        <v>210005</v>
      </c>
      <c r="B7" s="11" t="s">
        <v>71</v>
      </c>
      <c r="C7" s="481">
        <v>7323740.2300000004</v>
      </c>
    </row>
    <row r="8" spans="1:3" x14ac:dyDescent="0.55000000000000004">
      <c r="A8" s="11">
        <v>210006</v>
      </c>
      <c r="B8" s="11" t="s">
        <v>70</v>
      </c>
      <c r="C8" s="481">
        <v>1298000</v>
      </c>
    </row>
    <row r="9" spans="1:3" x14ac:dyDescent="0.55000000000000004">
      <c r="A9" s="11">
        <v>210008</v>
      </c>
      <c r="B9" s="11" t="s">
        <v>69</v>
      </c>
      <c r="C9" s="481">
        <v>20692798</v>
      </c>
    </row>
    <row r="10" spans="1:3" x14ac:dyDescent="0.55000000000000004">
      <c r="A10" s="11">
        <v>210009</v>
      </c>
      <c r="B10" s="11" t="s">
        <v>68</v>
      </c>
      <c r="C10" s="481">
        <v>43951600.000000007</v>
      </c>
    </row>
    <row r="11" spans="1:3" x14ac:dyDescent="0.55000000000000004">
      <c r="A11" s="11">
        <v>210010</v>
      </c>
      <c r="B11" s="11" t="s">
        <v>67</v>
      </c>
      <c r="C11" s="481">
        <v>323000</v>
      </c>
    </row>
    <row r="12" spans="1:3" x14ac:dyDescent="0.55000000000000004">
      <c r="A12" s="11">
        <v>210011</v>
      </c>
      <c r="B12" s="11" t="s">
        <v>66</v>
      </c>
      <c r="C12" s="481">
        <v>14976630.789999999</v>
      </c>
    </row>
    <row r="13" spans="1:3" x14ac:dyDescent="0.55000000000000004">
      <c r="A13" s="11">
        <v>210012</v>
      </c>
      <c r="B13" s="11" t="s">
        <v>18</v>
      </c>
      <c r="C13" s="481">
        <v>11468052</v>
      </c>
    </row>
    <row r="14" spans="1:3" x14ac:dyDescent="0.55000000000000004">
      <c r="A14" s="11">
        <v>210013</v>
      </c>
      <c r="B14" s="11" t="s">
        <v>65</v>
      </c>
      <c r="C14" s="481">
        <v>166170.28</v>
      </c>
    </row>
    <row r="15" spans="1:3" x14ac:dyDescent="0.55000000000000004">
      <c r="A15" s="11">
        <v>210015</v>
      </c>
      <c r="B15" s="11" t="s">
        <v>64</v>
      </c>
      <c r="C15" s="481">
        <v>13546067.060000001</v>
      </c>
    </row>
    <row r="16" spans="1:3" x14ac:dyDescent="0.55000000000000004">
      <c r="A16" s="11">
        <v>210016</v>
      </c>
      <c r="B16" s="11" t="s">
        <v>63</v>
      </c>
      <c r="C16" s="481">
        <v>9643669</v>
      </c>
    </row>
    <row r="17" spans="1:3" x14ac:dyDescent="0.55000000000000004">
      <c r="A17" s="11">
        <v>210017</v>
      </c>
      <c r="B17" s="11" t="s">
        <v>62</v>
      </c>
      <c r="C17" s="481">
        <v>2844438.7629637816</v>
      </c>
    </row>
    <row r="18" spans="1:3" x14ac:dyDescent="0.55000000000000004">
      <c r="A18" s="11">
        <v>210018</v>
      </c>
      <c r="B18" s="11" t="s">
        <v>61</v>
      </c>
      <c r="C18" s="481">
        <v>5332558.58</v>
      </c>
    </row>
    <row r="19" spans="1:3" x14ac:dyDescent="0.55000000000000004">
      <c r="A19" s="11">
        <v>210019</v>
      </c>
      <c r="B19" s="11" t="s">
        <v>60</v>
      </c>
      <c r="C19" s="481">
        <v>11866700</v>
      </c>
    </row>
    <row r="20" spans="1:3" x14ac:dyDescent="0.55000000000000004">
      <c r="A20" s="11">
        <v>210022</v>
      </c>
      <c r="B20" s="11" t="s">
        <v>59</v>
      </c>
      <c r="C20" s="481">
        <v>6501012.9999999991</v>
      </c>
    </row>
    <row r="21" spans="1:3" x14ac:dyDescent="0.55000000000000004">
      <c r="A21" s="11">
        <v>210023</v>
      </c>
      <c r="B21" s="11" t="s">
        <v>58</v>
      </c>
      <c r="C21" s="481">
        <v>4976327.4400000004</v>
      </c>
    </row>
    <row r="22" spans="1:3" x14ac:dyDescent="0.55000000000000004">
      <c r="A22" s="11">
        <v>210024</v>
      </c>
      <c r="B22" s="11" t="s">
        <v>20</v>
      </c>
      <c r="C22" s="481">
        <v>7871609.1099999994</v>
      </c>
    </row>
    <row r="23" spans="1:3" x14ac:dyDescent="0.55000000000000004">
      <c r="A23" s="11">
        <v>210027</v>
      </c>
      <c r="B23" s="11" t="s">
        <v>57</v>
      </c>
      <c r="C23" s="481">
        <v>13031700</v>
      </c>
    </row>
    <row r="24" spans="1:3" x14ac:dyDescent="0.55000000000000004">
      <c r="A24" s="11">
        <v>210028</v>
      </c>
      <c r="B24" s="11" t="s">
        <v>56</v>
      </c>
      <c r="C24" s="481">
        <v>3720619.74</v>
      </c>
    </row>
    <row r="25" spans="1:3" x14ac:dyDescent="0.55000000000000004">
      <c r="A25" s="11">
        <v>210029</v>
      </c>
      <c r="B25" s="11" t="s">
        <v>55</v>
      </c>
      <c r="C25" s="481">
        <v>23211000.000000004</v>
      </c>
    </row>
    <row r="26" spans="1:3" x14ac:dyDescent="0.55000000000000004">
      <c r="A26" s="11">
        <v>210030</v>
      </c>
      <c r="B26" s="11" t="s">
        <v>54</v>
      </c>
      <c r="C26" s="481">
        <v>1034000</v>
      </c>
    </row>
    <row r="27" spans="1:3" x14ac:dyDescent="0.55000000000000004">
      <c r="A27" s="11">
        <v>210032</v>
      </c>
      <c r="B27" s="11" t="s">
        <v>53</v>
      </c>
      <c r="C27" s="481">
        <v>2395904.4999999995</v>
      </c>
    </row>
    <row r="28" spans="1:3" x14ac:dyDescent="0.55000000000000004">
      <c r="A28" s="11">
        <v>210033</v>
      </c>
      <c r="B28" s="11" t="s">
        <v>52</v>
      </c>
      <c r="C28" s="481">
        <v>3120445.59</v>
      </c>
    </row>
    <row r="29" spans="1:3" x14ac:dyDescent="0.55000000000000004">
      <c r="A29" s="11">
        <v>210034</v>
      </c>
      <c r="B29" s="11" t="s">
        <v>51</v>
      </c>
      <c r="C29" s="481">
        <v>6380276.21</v>
      </c>
    </row>
    <row r="30" spans="1:3" x14ac:dyDescent="0.55000000000000004">
      <c r="A30" s="11">
        <v>210035</v>
      </c>
      <c r="B30" s="11" t="s">
        <v>50</v>
      </c>
      <c r="C30" s="481">
        <v>1850000</v>
      </c>
    </row>
    <row r="31" spans="1:3" x14ac:dyDescent="0.55000000000000004">
      <c r="A31" s="11">
        <v>210037</v>
      </c>
      <c r="B31" s="11" t="s">
        <v>49</v>
      </c>
      <c r="C31" s="481">
        <v>3390650.4717070507</v>
      </c>
    </row>
    <row r="32" spans="1:3" x14ac:dyDescent="0.55000000000000004">
      <c r="A32" s="11">
        <v>210038</v>
      </c>
      <c r="B32" s="11" t="s">
        <v>48</v>
      </c>
      <c r="C32" s="481">
        <v>3907000</v>
      </c>
    </row>
    <row r="33" spans="1:3" x14ac:dyDescent="0.55000000000000004">
      <c r="A33" s="11">
        <v>210039</v>
      </c>
      <c r="B33" s="11" t="s">
        <v>47</v>
      </c>
      <c r="C33" s="481">
        <v>2799760.9100000006</v>
      </c>
    </row>
    <row r="34" spans="1:3" x14ac:dyDescent="0.55000000000000004">
      <c r="A34" s="11">
        <v>210040</v>
      </c>
      <c r="B34" s="11" t="s">
        <v>46</v>
      </c>
      <c r="C34" s="481">
        <v>4603315</v>
      </c>
    </row>
    <row r="35" spans="1:3" x14ac:dyDescent="0.55000000000000004">
      <c r="A35" s="11">
        <v>210043</v>
      </c>
      <c r="B35" s="11" t="s">
        <v>45</v>
      </c>
      <c r="C35" s="481">
        <v>6170000</v>
      </c>
    </row>
    <row r="36" spans="1:3" x14ac:dyDescent="0.55000000000000004">
      <c r="A36" s="11">
        <v>210044</v>
      </c>
      <c r="B36" s="11" t="s">
        <v>24</v>
      </c>
      <c r="C36" s="481">
        <v>2324394</v>
      </c>
    </row>
    <row r="37" spans="1:3" x14ac:dyDescent="0.55000000000000004">
      <c r="A37" s="11">
        <v>210045</v>
      </c>
      <c r="B37" s="11" t="s">
        <v>44</v>
      </c>
      <c r="C37" s="486">
        <v>144000</v>
      </c>
    </row>
    <row r="38" spans="1:3" x14ac:dyDescent="0.55000000000000004">
      <c r="A38" s="11">
        <v>210048</v>
      </c>
      <c r="B38" s="11" t="s">
        <v>25</v>
      </c>
      <c r="C38" s="481">
        <v>5553000</v>
      </c>
    </row>
    <row r="39" spans="1:3" x14ac:dyDescent="0.55000000000000004">
      <c r="A39" s="11">
        <v>210049</v>
      </c>
      <c r="B39" s="11" t="s">
        <v>43</v>
      </c>
      <c r="C39" s="481">
        <v>4448000</v>
      </c>
    </row>
    <row r="40" spans="1:3" x14ac:dyDescent="0.55000000000000004">
      <c r="A40" s="11">
        <v>210051</v>
      </c>
      <c r="B40" s="11" t="s">
        <v>42</v>
      </c>
      <c r="C40" s="481">
        <v>8470777.8399999999</v>
      </c>
    </row>
    <row r="41" spans="1:3" x14ac:dyDescent="0.55000000000000004">
      <c r="A41" s="11">
        <v>210056</v>
      </c>
      <c r="B41" s="10" t="s">
        <v>26</v>
      </c>
      <c r="C41" s="481">
        <v>7206551.4500000011</v>
      </c>
    </row>
    <row r="42" spans="1:3" x14ac:dyDescent="0.55000000000000004">
      <c r="A42" s="11">
        <v>210057</v>
      </c>
      <c r="B42" s="10" t="s">
        <v>41</v>
      </c>
      <c r="C42" s="481">
        <v>12924519.999999996</v>
      </c>
    </row>
    <row r="43" spans="1:3" x14ac:dyDescent="0.55000000000000004">
      <c r="A43" s="11">
        <v>210058</v>
      </c>
      <c r="B43" s="10" t="s">
        <v>40</v>
      </c>
      <c r="C43" s="481">
        <v>1022999.9999999999</v>
      </c>
    </row>
    <row r="44" spans="1:3" x14ac:dyDescent="0.55000000000000004">
      <c r="A44" s="11">
        <v>210060</v>
      </c>
      <c r="B44" s="10" t="s">
        <v>39</v>
      </c>
      <c r="C44" s="481">
        <v>657108.99999999977</v>
      </c>
    </row>
    <row r="45" spans="1:3" x14ac:dyDescent="0.55000000000000004">
      <c r="A45" s="11">
        <v>210061</v>
      </c>
      <c r="B45" s="10" t="s">
        <v>27</v>
      </c>
      <c r="C45" s="481">
        <v>1461213.4</v>
      </c>
    </row>
    <row r="46" spans="1:3" x14ac:dyDescent="0.55000000000000004">
      <c r="A46" s="11">
        <v>210062</v>
      </c>
      <c r="B46" s="10" t="s">
        <v>38</v>
      </c>
      <c r="C46" s="481">
        <v>8131772.830000001</v>
      </c>
    </row>
    <row r="47" spans="1:3" x14ac:dyDescent="0.55000000000000004">
      <c r="A47" s="11">
        <v>210063</v>
      </c>
      <c r="B47" s="10" t="s">
        <v>37</v>
      </c>
      <c r="C47" s="481">
        <v>4433160.57</v>
      </c>
    </row>
    <row r="48" spans="1:3" x14ac:dyDescent="0.55000000000000004">
      <c r="A48" s="11">
        <v>210064</v>
      </c>
      <c r="B48" s="10" t="s">
        <v>36</v>
      </c>
      <c r="C48" s="481">
        <v>876784</v>
      </c>
    </row>
    <row r="49" spans="1:3" x14ac:dyDescent="0.55000000000000004">
      <c r="A49" s="11">
        <v>210065</v>
      </c>
      <c r="B49" s="10" t="s">
        <v>35</v>
      </c>
      <c r="C49" s="481">
        <v>3242781</v>
      </c>
    </row>
    <row r="50" spans="1:3" x14ac:dyDescent="0.55000000000000004">
      <c r="A50" s="11">
        <v>213300</v>
      </c>
      <c r="B50" s="10" t="s">
        <v>34</v>
      </c>
      <c r="C50" s="481">
        <v>5412.9999999999982</v>
      </c>
    </row>
    <row r="51" spans="1:3" x14ac:dyDescent="0.55000000000000004">
      <c r="A51" s="11">
        <v>214000</v>
      </c>
      <c r="B51" s="10" t="s">
        <v>33</v>
      </c>
      <c r="C51" s="481">
        <v>6720914.3799999999</v>
      </c>
    </row>
    <row r="52" spans="1:3" x14ac:dyDescent="0.55000000000000004">
      <c r="A52" s="11">
        <v>214020</v>
      </c>
      <c r="B52" s="10" t="s">
        <v>32</v>
      </c>
      <c r="C52" s="481">
        <v>70300</v>
      </c>
    </row>
    <row r="53" spans="1:3" x14ac:dyDescent="0.55000000000000004">
      <c r="A53" s="11">
        <v>213029</v>
      </c>
      <c r="B53" s="10" t="s">
        <v>31</v>
      </c>
      <c r="C53" s="481">
        <v>0</v>
      </c>
    </row>
    <row r="54" spans="1:3" x14ac:dyDescent="0.55000000000000004">
      <c r="A54" s="9"/>
      <c r="B54" s="8" t="s">
        <v>13</v>
      </c>
      <c r="C54" s="487">
        <f>SUM(C3:C53)</f>
        <v>375731542.77467072</v>
      </c>
    </row>
  </sheetData>
  <phoneticPr fontId="7" type="noConversion"/>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B99E-947B-442E-AF04-07433E090960}">
  <dimension ref="A1:J155"/>
  <sheetViews>
    <sheetView showGridLines="0" topLeftCell="A66" zoomScale="85" zoomScaleNormal="85" zoomScaleSheetLayoutView="80" workbookViewId="0">
      <selection activeCell="B141" sqref="B141"/>
    </sheetView>
  </sheetViews>
  <sheetFormatPr defaultColWidth="9" defaultRowHeight="18" customHeight="1" x14ac:dyDescent="0.55000000000000004"/>
  <cols>
    <col min="1" max="1" width="8.41796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t="s">
        <v>402</v>
      </c>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2" t="s">
        <v>403</v>
      </c>
      <c r="D5" s="552"/>
      <c r="E5" s="552"/>
      <c r="F5" s="155"/>
    </row>
    <row r="6" spans="1:8" ht="18" customHeight="1" x14ac:dyDescent="0.55000000000000004">
      <c r="B6" s="42" t="s">
        <v>239</v>
      </c>
      <c r="C6" s="202">
        <v>210015</v>
      </c>
      <c r="D6" s="202"/>
      <c r="E6" s="202"/>
      <c r="F6" s="158"/>
    </row>
    <row r="7" spans="1:8" ht="18" customHeight="1" x14ac:dyDescent="0.55000000000000004">
      <c r="B7" s="42" t="s">
        <v>241</v>
      </c>
      <c r="C7" s="203">
        <v>2530</v>
      </c>
      <c r="D7" s="203"/>
      <c r="E7" s="203"/>
      <c r="F7" s="159"/>
    </row>
    <row r="8" spans="1:8" ht="18" customHeight="1" x14ac:dyDescent="0.55000000000000004">
      <c r="C8" s="235"/>
      <c r="D8" s="235"/>
      <c r="E8" s="235"/>
      <c r="F8" s="126"/>
    </row>
    <row r="9" spans="1:8" ht="18" customHeight="1" x14ac:dyDescent="0.55000000000000004">
      <c r="B9" s="42" t="s">
        <v>243</v>
      </c>
      <c r="C9" s="236" t="s">
        <v>404</v>
      </c>
      <c r="D9" s="236" t="s">
        <v>405</v>
      </c>
      <c r="E9" s="236" t="s">
        <v>405</v>
      </c>
      <c r="F9" s="155"/>
    </row>
    <row r="10" spans="1:8" ht="18" customHeight="1" x14ac:dyDescent="0.55000000000000004">
      <c r="B10" s="42" t="s">
        <v>245</v>
      </c>
      <c r="C10" s="237" t="s">
        <v>406</v>
      </c>
      <c r="D10" s="237" t="s">
        <v>405</v>
      </c>
      <c r="E10" s="237" t="s">
        <v>405</v>
      </c>
      <c r="F10" s="163"/>
    </row>
    <row r="11" spans="1:8" ht="18" customHeight="1" x14ac:dyDescent="0.55000000000000004">
      <c r="B11" s="42" t="s">
        <v>247</v>
      </c>
      <c r="C11" s="553" t="s">
        <v>407</v>
      </c>
      <c r="D11" s="553"/>
      <c r="E11" s="553"/>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9361518.9301268402</v>
      </c>
      <c r="E18" s="111"/>
      <c r="F18" s="111"/>
      <c r="G18" s="111">
        <v>7568251.5438412558</v>
      </c>
      <c r="H18" s="169">
        <v>1793267</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38">
        <v>91458</v>
      </c>
      <c r="E21" s="239">
        <v>5073</v>
      </c>
      <c r="F21" s="239"/>
      <c r="G21" s="238"/>
      <c r="H21" s="240">
        <v>96531</v>
      </c>
    </row>
    <row r="22" spans="1:8" ht="18" customHeight="1" x14ac:dyDescent="0.55000000000000004">
      <c r="A22" s="42" t="s">
        <v>116</v>
      </c>
      <c r="B22" s="44" t="s">
        <v>117</v>
      </c>
      <c r="D22" s="238">
        <v>38069</v>
      </c>
      <c r="E22" s="239">
        <v>8850</v>
      </c>
      <c r="F22" s="239"/>
      <c r="G22" s="238"/>
      <c r="H22" s="240">
        <v>46919</v>
      </c>
    </row>
    <row r="23" spans="1:8" ht="18" customHeight="1" x14ac:dyDescent="0.55000000000000004">
      <c r="A23" s="42" t="s">
        <v>118</v>
      </c>
      <c r="B23" s="44" t="s">
        <v>119</v>
      </c>
      <c r="D23" s="238"/>
      <c r="E23" s="239"/>
      <c r="F23" s="239"/>
      <c r="G23" s="238"/>
      <c r="H23" s="240">
        <v>0</v>
      </c>
    </row>
    <row r="24" spans="1:8" ht="18" customHeight="1" x14ac:dyDescent="0.55000000000000004">
      <c r="A24" s="42" t="s">
        <v>120</v>
      </c>
      <c r="B24" s="44" t="s">
        <v>121</v>
      </c>
      <c r="D24" s="238"/>
      <c r="E24" s="239"/>
      <c r="F24" s="239"/>
      <c r="G24" s="238"/>
      <c r="H24" s="240">
        <v>0</v>
      </c>
    </row>
    <row r="25" spans="1:8" ht="18" customHeight="1" x14ac:dyDescent="0.55000000000000004">
      <c r="A25" s="42" t="s">
        <v>122</v>
      </c>
      <c r="B25" s="44" t="s">
        <v>123</v>
      </c>
      <c r="D25" s="238">
        <v>287033</v>
      </c>
      <c r="E25" s="239">
        <v>112399</v>
      </c>
      <c r="F25" s="239"/>
      <c r="G25" s="238"/>
      <c r="H25" s="240">
        <v>399432</v>
      </c>
    </row>
    <row r="26" spans="1:8" ht="18" customHeight="1" x14ac:dyDescent="0.55000000000000004">
      <c r="A26" s="42" t="s">
        <v>124</v>
      </c>
      <c r="B26" s="44" t="s">
        <v>125</v>
      </c>
      <c r="D26" s="238">
        <v>422812</v>
      </c>
      <c r="E26" s="239"/>
      <c r="F26" s="239"/>
      <c r="G26" s="238"/>
      <c r="H26" s="240">
        <v>422812</v>
      </c>
    </row>
    <row r="27" spans="1:8" ht="18" customHeight="1" x14ac:dyDescent="0.55000000000000004">
      <c r="A27" s="42" t="s">
        <v>126</v>
      </c>
      <c r="B27" s="44" t="s">
        <v>185</v>
      </c>
      <c r="D27" s="238"/>
      <c r="E27" s="239"/>
      <c r="F27" s="239"/>
      <c r="G27" s="238"/>
      <c r="H27" s="240">
        <v>0</v>
      </c>
    </row>
    <row r="28" spans="1:8" ht="18" customHeight="1" x14ac:dyDescent="0.55000000000000004">
      <c r="A28" s="42" t="s">
        <v>127</v>
      </c>
      <c r="B28" s="44" t="s">
        <v>128</v>
      </c>
      <c r="D28" s="238"/>
      <c r="E28" s="239"/>
      <c r="F28" s="239"/>
      <c r="G28" s="238"/>
      <c r="H28" s="240">
        <v>0</v>
      </c>
    </row>
    <row r="29" spans="1:8" ht="18" customHeight="1" x14ac:dyDescent="0.55000000000000004">
      <c r="A29" s="42" t="s">
        <v>129</v>
      </c>
      <c r="B29" s="44" t="s">
        <v>130</v>
      </c>
      <c r="D29" s="238">
        <v>428381</v>
      </c>
      <c r="E29" s="239">
        <v>4914</v>
      </c>
      <c r="F29" s="239"/>
      <c r="G29" s="238"/>
      <c r="H29" s="240">
        <v>433295</v>
      </c>
    </row>
    <row r="30" spans="1:8" ht="18" customHeight="1" x14ac:dyDescent="0.55000000000000004">
      <c r="A30" s="42" t="s">
        <v>131</v>
      </c>
      <c r="B30" s="43"/>
      <c r="D30" s="238"/>
      <c r="E30" s="239"/>
      <c r="F30" s="239"/>
      <c r="G30" s="238"/>
      <c r="H30" s="240">
        <v>0</v>
      </c>
    </row>
    <row r="31" spans="1:8" ht="18" customHeight="1" x14ac:dyDescent="0.55000000000000004">
      <c r="A31" s="42" t="s">
        <v>133</v>
      </c>
      <c r="B31" s="43"/>
      <c r="D31" s="238"/>
      <c r="E31" s="239"/>
      <c r="F31" s="239"/>
      <c r="G31" s="238"/>
      <c r="H31" s="240">
        <v>0</v>
      </c>
    </row>
    <row r="32" spans="1:8" ht="18" customHeight="1" x14ac:dyDescent="0.55000000000000004">
      <c r="A32" s="42" t="s">
        <v>134</v>
      </c>
      <c r="B32" s="43"/>
      <c r="D32" s="238"/>
      <c r="E32" s="239"/>
      <c r="F32" s="239"/>
      <c r="G32" s="238"/>
      <c r="H32" s="240">
        <v>0</v>
      </c>
    </row>
    <row r="33" spans="1:8" ht="18" customHeight="1" x14ac:dyDescent="0.55000000000000004">
      <c r="A33" s="42" t="s">
        <v>135</v>
      </c>
      <c r="B33" s="43"/>
      <c r="D33" s="238"/>
      <c r="E33" s="239"/>
      <c r="F33" s="239"/>
      <c r="G33" s="238"/>
      <c r="H33" s="240">
        <v>0</v>
      </c>
    </row>
    <row r="34" spans="1:8" ht="18" customHeight="1" x14ac:dyDescent="0.55000000000000004">
      <c r="A34" s="42" t="s">
        <v>136</v>
      </c>
      <c r="B34" s="43"/>
      <c r="D34" s="238"/>
      <c r="E34" s="239"/>
      <c r="F34" s="239"/>
      <c r="G34" s="238"/>
      <c r="H34" s="240">
        <v>0</v>
      </c>
    </row>
    <row r="35" spans="1:8" ht="18" customHeight="1" x14ac:dyDescent="0.55000000000000004">
      <c r="D35" s="241"/>
      <c r="E35" s="241"/>
      <c r="F35" s="241"/>
      <c r="G35" s="241"/>
      <c r="H35" s="242"/>
    </row>
    <row r="36" spans="1:8" ht="18" customHeight="1" x14ac:dyDescent="0.55000000000000004">
      <c r="A36" s="110" t="s">
        <v>137</v>
      </c>
      <c r="B36" s="105" t="s">
        <v>138</v>
      </c>
      <c r="C36" s="105" t="s">
        <v>253</v>
      </c>
      <c r="D36" s="240">
        <v>1267753</v>
      </c>
      <c r="E36" s="240">
        <v>131236</v>
      </c>
      <c r="F36" s="240">
        <v>0</v>
      </c>
      <c r="G36" s="240">
        <v>0</v>
      </c>
      <c r="H36" s="240">
        <v>1398989</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214">
        <v>11084058</v>
      </c>
      <c r="E40" s="232">
        <v>6257240</v>
      </c>
      <c r="F40" s="232"/>
      <c r="G40" s="214"/>
      <c r="H40" s="114">
        <v>17341298</v>
      </c>
    </row>
    <row r="41" spans="1:8" ht="18" customHeight="1" x14ac:dyDescent="0.55000000000000004">
      <c r="A41" s="42" t="s">
        <v>193</v>
      </c>
      <c r="B41" s="44" t="s">
        <v>141</v>
      </c>
      <c r="D41" s="214">
        <v>583862</v>
      </c>
      <c r="E41" s="232">
        <v>329882</v>
      </c>
      <c r="F41" s="232"/>
      <c r="G41" s="214"/>
      <c r="H41" s="114">
        <v>913744</v>
      </c>
    </row>
    <row r="42" spans="1:8" ht="18" customHeight="1" x14ac:dyDescent="0.55000000000000004">
      <c r="A42" s="42" t="s">
        <v>194</v>
      </c>
      <c r="B42" s="44" t="s">
        <v>142</v>
      </c>
      <c r="D42" s="214">
        <v>316576</v>
      </c>
      <c r="E42" s="232">
        <v>178101</v>
      </c>
      <c r="F42" s="232"/>
      <c r="G42" s="214"/>
      <c r="H42" s="114">
        <v>494677</v>
      </c>
    </row>
    <row r="43" spans="1:8" ht="18" customHeight="1" x14ac:dyDescent="0.55000000000000004">
      <c r="A43" s="42" t="s">
        <v>195</v>
      </c>
      <c r="B43" s="44" t="s">
        <v>143</v>
      </c>
      <c r="D43" s="214"/>
      <c r="E43" s="232"/>
      <c r="F43" s="232"/>
      <c r="G43" s="214"/>
      <c r="H43" s="114">
        <v>0</v>
      </c>
    </row>
    <row r="44" spans="1:8" ht="18" customHeight="1" x14ac:dyDescent="0.55000000000000004">
      <c r="A44" s="42" t="s">
        <v>144</v>
      </c>
      <c r="B44" s="43"/>
      <c r="D44" s="243"/>
      <c r="E44" s="244"/>
      <c r="F44" s="244"/>
      <c r="G44" s="243"/>
      <c r="H44" s="114">
        <v>0</v>
      </c>
    </row>
    <row r="45" spans="1:8" ht="18" customHeight="1" x14ac:dyDescent="0.55000000000000004">
      <c r="A45" s="42" t="s">
        <v>145</v>
      </c>
      <c r="B45" s="43"/>
      <c r="D45" s="214"/>
      <c r="E45" s="232"/>
      <c r="F45" s="232"/>
      <c r="G45" s="214"/>
      <c r="H45" s="114">
        <v>0</v>
      </c>
    </row>
    <row r="46" spans="1:8" ht="18" customHeight="1" x14ac:dyDescent="0.55000000000000004">
      <c r="A46" s="42" t="s">
        <v>146</v>
      </c>
      <c r="B46" s="43"/>
      <c r="D46" s="214"/>
      <c r="E46" s="232"/>
      <c r="F46" s="232"/>
      <c r="G46" s="214"/>
      <c r="H46" s="114">
        <v>0</v>
      </c>
    </row>
    <row r="47" spans="1:8" ht="18" customHeight="1" x14ac:dyDescent="0.55000000000000004">
      <c r="A47" s="42" t="s">
        <v>147</v>
      </c>
      <c r="B47" s="43"/>
      <c r="D47" s="214"/>
      <c r="E47" s="232"/>
      <c r="F47" s="232"/>
      <c r="G47" s="214"/>
      <c r="H47" s="114">
        <v>0</v>
      </c>
    </row>
    <row r="48" spans="1:8" ht="18" customHeight="1" x14ac:dyDescent="0.55000000000000004">
      <c r="D48" s="152"/>
      <c r="E48" s="152"/>
      <c r="F48" s="152"/>
      <c r="G48" s="152"/>
      <c r="H48" s="152"/>
    </row>
    <row r="49" spans="1:8" ht="18" customHeight="1" x14ac:dyDescent="0.55000000000000004">
      <c r="A49" s="110" t="s">
        <v>148</v>
      </c>
      <c r="B49" s="105" t="s">
        <v>255</v>
      </c>
      <c r="C49" s="105" t="s">
        <v>253</v>
      </c>
      <c r="D49" s="114">
        <v>11984496</v>
      </c>
      <c r="E49" s="114">
        <v>6765223</v>
      </c>
      <c r="F49" s="114">
        <v>0</v>
      </c>
      <c r="G49" s="114">
        <v>0</v>
      </c>
      <c r="H49" s="114">
        <v>18749719</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45">
        <v>50090143</v>
      </c>
      <c r="E53" s="245"/>
      <c r="F53" s="245"/>
      <c r="G53" s="245">
        <v>32190580</v>
      </c>
      <c r="H53" s="240">
        <v>17899563</v>
      </c>
    </row>
    <row r="54" spans="1:8" ht="18" customHeight="1" x14ac:dyDescent="0.55000000000000004">
      <c r="A54" s="42" t="s">
        <v>260</v>
      </c>
      <c r="B54" s="130"/>
      <c r="D54" s="238"/>
      <c r="E54" s="239"/>
      <c r="F54" s="239"/>
      <c r="G54" s="238"/>
      <c r="H54" s="240">
        <v>0</v>
      </c>
    </row>
    <row r="55" spans="1:8" ht="18" customHeight="1" x14ac:dyDescent="0.55000000000000004">
      <c r="A55" s="42" t="s">
        <v>262</v>
      </c>
      <c r="B55" s="133"/>
      <c r="D55" s="238"/>
      <c r="E55" s="239"/>
      <c r="F55" s="239"/>
      <c r="G55" s="238"/>
      <c r="H55" s="240">
        <v>0</v>
      </c>
    </row>
    <row r="56" spans="1:8" ht="18" customHeight="1" x14ac:dyDescent="0.55000000000000004">
      <c r="A56" s="42" t="s">
        <v>264</v>
      </c>
      <c r="B56" s="130"/>
      <c r="D56" s="238"/>
      <c r="E56" s="239"/>
      <c r="F56" s="239"/>
      <c r="G56" s="238"/>
      <c r="H56" s="240">
        <v>0</v>
      </c>
    </row>
    <row r="57" spans="1:8" ht="18" customHeight="1" x14ac:dyDescent="0.55000000000000004">
      <c r="A57" s="42" t="s">
        <v>266</v>
      </c>
      <c r="B57" s="130"/>
      <c r="D57" s="238"/>
      <c r="E57" s="239"/>
      <c r="F57" s="239"/>
      <c r="G57" s="238"/>
      <c r="H57" s="240">
        <v>0</v>
      </c>
    </row>
    <row r="58" spans="1:8" ht="18" customHeight="1" x14ac:dyDescent="0.55000000000000004">
      <c r="A58" s="42" t="s">
        <v>268</v>
      </c>
      <c r="B58" s="130"/>
      <c r="D58" s="238"/>
      <c r="E58" s="239"/>
      <c r="F58" s="239"/>
      <c r="G58" s="238"/>
      <c r="H58" s="240">
        <v>0</v>
      </c>
    </row>
    <row r="59" spans="1:8" ht="18" customHeight="1" x14ac:dyDescent="0.55000000000000004">
      <c r="A59" s="42" t="s">
        <v>270</v>
      </c>
      <c r="B59" s="185"/>
      <c r="D59" s="246"/>
      <c r="E59" s="247"/>
      <c r="F59" s="247"/>
      <c r="G59" s="246"/>
      <c r="H59" s="240">
        <v>0</v>
      </c>
    </row>
    <row r="60" spans="1:8" ht="18" customHeight="1" x14ac:dyDescent="0.55000000000000004">
      <c r="A60" s="42" t="s">
        <v>272</v>
      </c>
      <c r="B60" s="127"/>
      <c r="C60" s="126"/>
      <c r="D60" s="245"/>
      <c r="E60" s="245"/>
      <c r="F60" s="245"/>
      <c r="G60" s="245"/>
      <c r="H60" s="240">
        <v>0</v>
      </c>
    </row>
    <row r="61" spans="1:8" ht="18" customHeight="1" x14ac:dyDescent="0.55000000000000004">
      <c r="A61" s="42" t="s">
        <v>274</v>
      </c>
      <c r="B61" s="127"/>
      <c r="C61" s="126"/>
      <c r="D61" s="245"/>
      <c r="E61" s="245"/>
      <c r="F61" s="245"/>
      <c r="G61" s="245"/>
      <c r="H61" s="240">
        <v>0</v>
      </c>
    </row>
    <row r="62" spans="1:8" ht="18" customHeight="1" x14ac:dyDescent="0.55000000000000004">
      <c r="A62" s="42" t="s">
        <v>275</v>
      </c>
      <c r="B62" s="127"/>
      <c r="C62" s="126"/>
      <c r="D62" s="245"/>
      <c r="E62" s="245"/>
      <c r="F62" s="245"/>
      <c r="G62" s="245"/>
      <c r="H62" s="240">
        <v>0</v>
      </c>
    </row>
    <row r="63" spans="1:8" ht="18" customHeight="1" x14ac:dyDescent="0.55000000000000004">
      <c r="A63" s="42"/>
      <c r="D63" s="241"/>
      <c r="E63" s="248"/>
      <c r="F63" s="249"/>
      <c r="G63" s="241"/>
      <c r="H63" s="241"/>
    </row>
    <row r="64" spans="1:8" ht="18" customHeight="1" x14ac:dyDescent="0.55000000000000004">
      <c r="A64" s="42" t="s">
        <v>200</v>
      </c>
      <c r="B64" s="105" t="s">
        <v>276</v>
      </c>
      <c r="C64" s="105" t="s">
        <v>253</v>
      </c>
      <c r="D64" s="240">
        <v>50090143</v>
      </c>
      <c r="E64" s="240">
        <v>0</v>
      </c>
      <c r="F64" s="240">
        <v>0</v>
      </c>
      <c r="G64" s="240">
        <v>32190580</v>
      </c>
      <c r="H64" s="240">
        <v>17899563</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v>0</v>
      </c>
      <c r="J68" s="129"/>
    </row>
    <row r="69" spans="1:10" ht="18" customHeight="1" x14ac:dyDescent="0.55000000000000004">
      <c r="A69" s="42" t="s">
        <v>202</v>
      </c>
      <c r="B69" s="44" t="s">
        <v>153</v>
      </c>
      <c r="D69" s="188"/>
      <c r="E69" s="120"/>
      <c r="F69" s="120"/>
      <c r="G69" s="188"/>
      <c r="H69" s="114">
        <v>0</v>
      </c>
    </row>
    <row r="70" spans="1:10" ht="18" customHeight="1" x14ac:dyDescent="0.55000000000000004">
      <c r="A70" s="42" t="s">
        <v>203</v>
      </c>
      <c r="B70" s="130"/>
      <c r="C70" s="105"/>
      <c r="D70" s="131"/>
      <c r="E70" s="120"/>
      <c r="F70" s="132"/>
      <c r="G70" s="131"/>
      <c r="H70" s="114">
        <v>0</v>
      </c>
    </row>
    <row r="71" spans="1:10" ht="18" customHeight="1" x14ac:dyDescent="0.55000000000000004">
      <c r="A71" s="42" t="s">
        <v>278</v>
      </c>
      <c r="B71" s="130"/>
      <c r="C71" s="105"/>
      <c r="D71" s="131"/>
      <c r="E71" s="120"/>
      <c r="F71" s="132"/>
      <c r="G71" s="131"/>
      <c r="H71" s="114">
        <v>0</v>
      </c>
    </row>
    <row r="72" spans="1:10" ht="18" customHeight="1" x14ac:dyDescent="0.55000000000000004">
      <c r="A72" s="42" t="s">
        <v>279</v>
      </c>
      <c r="B72" s="133"/>
      <c r="C72" s="105"/>
      <c r="D72" s="113"/>
      <c r="E72" s="120"/>
      <c r="F72" s="120"/>
      <c r="G72" s="113"/>
      <c r="H72" s="114">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v>0</v>
      </c>
      <c r="E74" s="135">
        <v>0</v>
      </c>
      <c r="F74" s="135">
        <v>0</v>
      </c>
      <c r="G74" s="114">
        <v>0</v>
      </c>
      <c r="H74" s="114">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238">
        <v>52760</v>
      </c>
      <c r="E77" s="250"/>
      <c r="F77" s="251"/>
      <c r="G77" s="238"/>
      <c r="H77" s="240">
        <v>52760</v>
      </c>
    </row>
    <row r="78" spans="1:10" ht="18" customHeight="1" x14ac:dyDescent="0.55000000000000004">
      <c r="A78" s="42" t="s">
        <v>205</v>
      </c>
      <c r="B78" s="44" t="s">
        <v>156</v>
      </c>
      <c r="D78" s="238">
        <v>76792</v>
      </c>
      <c r="E78" s="250"/>
      <c r="F78" s="251"/>
      <c r="G78" s="238"/>
      <c r="H78" s="240">
        <v>76792</v>
      </c>
    </row>
    <row r="79" spans="1:10" ht="18" customHeight="1" x14ac:dyDescent="0.55000000000000004">
      <c r="A79" s="42" t="s">
        <v>206</v>
      </c>
      <c r="B79" s="44" t="s">
        <v>157</v>
      </c>
      <c r="D79" s="238">
        <v>56037</v>
      </c>
      <c r="E79" s="250">
        <v>3133</v>
      </c>
      <c r="F79" s="251"/>
      <c r="G79" s="238"/>
      <c r="H79" s="240">
        <v>59170</v>
      </c>
    </row>
    <row r="80" spans="1:10" ht="18" customHeight="1" x14ac:dyDescent="0.55000000000000004">
      <c r="A80" s="42" t="s">
        <v>207</v>
      </c>
      <c r="B80" s="44" t="s">
        <v>158</v>
      </c>
      <c r="D80" s="238"/>
      <c r="E80" s="250"/>
      <c r="F80" s="251"/>
      <c r="G80" s="238"/>
      <c r="H80" s="240">
        <v>0</v>
      </c>
    </row>
    <row r="81" spans="1:8" ht="18" customHeight="1" x14ac:dyDescent="0.55000000000000004">
      <c r="A81" s="42"/>
      <c r="D81" s="241"/>
      <c r="E81" s="241"/>
      <c r="F81" s="241"/>
      <c r="G81" s="241"/>
      <c r="H81" s="252"/>
    </row>
    <row r="82" spans="1:8" ht="18" customHeight="1" x14ac:dyDescent="0.55000000000000004">
      <c r="A82" s="42" t="s">
        <v>159</v>
      </c>
      <c r="B82" s="105" t="s">
        <v>282</v>
      </c>
      <c r="C82" s="105" t="s">
        <v>253</v>
      </c>
      <c r="D82" s="240">
        <v>185589</v>
      </c>
      <c r="E82" s="240">
        <v>3133</v>
      </c>
      <c r="F82" s="240">
        <v>0</v>
      </c>
      <c r="G82" s="240">
        <v>0</v>
      </c>
      <c r="H82" s="240">
        <v>188722</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238"/>
      <c r="E86" s="239"/>
      <c r="F86" s="239"/>
      <c r="G86" s="238"/>
      <c r="H86" s="240">
        <v>0</v>
      </c>
    </row>
    <row r="87" spans="1:8" ht="18" customHeight="1" x14ac:dyDescent="0.55000000000000004">
      <c r="A87" s="42" t="s">
        <v>209</v>
      </c>
      <c r="B87" s="44" t="s">
        <v>161</v>
      </c>
      <c r="D87" s="238"/>
      <c r="E87" s="239"/>
      <c r="F87" s="239"/>
      <c r="G87" s="238"/>
      <c r="H87" s="240">
        <v>0</v>
      </c>
    </row>
    <row r="88" spans="1:8" ht="18" customHeight="1" x14ac:dyDescent="0.55000000000000004">
      <c r="A88" s="42" t="s">
        <v>210</v>
      </c>
      <c r="B88" s="44" t="s">
        <v>186</v>
      </c>
      <c r="D88" s="238">
        <v>67494</v>
      </c>
      <c r="E88" s="239"/>
      <c r="F88" s="239"/>
      <c r="G88" s="238">
        <v>29005</v>
      </c>
      <c r="H88" s="240">
        <v>38489</v>
      </c>
    </row>
    <row r="89" spans="1:8" ht="18" customHeight="1" x14ac:dyDescent="0.55000000000000004">
      <c r="A89" s="42" t="s">
        <v>211</v>
      </c>
      <c r="B89" s="44" t="s">
        <v>162</v>
      </c>
      <c r="D89" s="238"/>
      <c r="E89" s="239"/>
      <c r="F89" s="239"/>
      <c r="G89" s="238"/>
      <c r="H89" s="240">
        <v>0</v>
      </c>
    </row>
    <row r="90" spans="1:8" ht="18" customHeight="1" x14ac:dyDescent="0.55000000000000004">
      <c r="A90" s="42" t="s">
        <v>212</v>
      </c>
      <c r="B90" s="44" t="s">
        <v>163</v>
      </c>
      <c r="D90" s="238"/>
      <c r="E90" s="239"/>
      <c r="F90" s="239"/>
      <c r="G90" s="238"/>
      <c r="H90" s="240">
        <v>0</v>
      </c>
    </row>
    <row r="91" spans="1:8" ht="18" customHeight="1" x14ac:dyDescent="0.55000000000000004">
      <c r="A91" s="42" t="s">
        <v>213</v>
      </c>
      <c r="B91" s="44" t="s">
        <v>164</v>
      </c>
      <c r="D91" s="238"/>
      <c r="E91" s="239"/>
      <c r="F91" s="239"/>
      <c r="G91" s="238"/>
      <c r="H91" s="240">
        <v>0</v>
      </c>
    </row>
    <row r="92" spans="1:8" ht="18" customHeight="1" x14ac:dyDescent="0.55000000000000004">
      <c r="A92" s="42" t="s">
        <v>214</v>
      </c>
      <c r="B92" s="44" t="s">
        <v>187</v>
      </c>
      <c r="D92" s="253">
        <v>35270</v>
      </c>
      <c r="E92" s="239"/>
      <c r="F92" s="254"/>
      <c r="G92" s="253"/>
      <c r="H92" s="240">
        <v>35270</v>
      </c>
    </row>
    <row r="93" spans="1:8" ht="18" customHeight="1" x14ac:dyDescent="0.55000000000000004">
      <c r="A93" s="42" t="s">
        <v>215</v>
      </c>
      <c r="B93" s="44" t="s">
        <v>189</v>
      </c>
      <c r="D93" s="238"/>
      <c r="E93" s="239"/>
      <c r="F93" s="239"/>
      <c r="G93" s="238"/>
      <c r="H93" s="240">
        <v>0</v>
      </c>
    </row>
    <row r="94" spans="1:8" ht="18" customHeight="1" x14ac:dyDescent="0.55000000000000004">
      <c r="A94" s="42" t="s">
        <v>216</v>
      </c>
      <c r="B94" s="130"/>
      <c r="D94" s="238"/>
      <c r="E94" s="239"/>
      <c r="F94" s="239"/>
      <c r="G94" s="238"/>
      <c r="H94" s="240">
        <v>0</v>
      </c>
    </row>
    <row r="95" spans="1:8" ht="18" customHeight="1" x14ac:dyDescent="0.55000000000000004">
      <c r="A95" s="42" t="s">
        <v>284</v>
      </c>
      <c r="B95" s="130"/>
      <c r="D95" s="238"/>
      <c r="E95" s="239"/>
      <c r="F95" s="239"/>
      <c r="G95" s="238"/>
      <c r="H95" s="240">
        <v>0</v>
      </c>
    </row>
    <row r="96" spans="1:8" ht="18" customHeight="1" x14ac:dyDescent="0.55000000000000004">
      <c r="A96" s="42" t="s">
        <v>285</v>
      </c>
      <c r="B96" s="130"/>
      <c r="D96" s="238"/>
      <c r="E96" s="239"/>
      <c r="F96" s="239"/>
      <c r="G96" s="238"/>
      <c r="H96" s="240">
        <v>0</v>
      </c>
    </row>
    <row r="97" spans="1:8" ht="18" customHeight="1" x14ac:dyDescent="0.55000000000000004">
      <c r="A97" s="42"/>
      <c r="D97" s="241"/>
      <c r="E97" s="241"/>
      <c r="F97" s="241"/>
      <c r="G97" s="241"/>
      <c r="H97" s="241"/>
    </row>
    <row r="98" spans="1:8" ht="18" customHeight="1" x14ac:dyDescent="0.55000000000000004">
      <c r="A98" s="110" t="s">
        <v>166</v>
      </c>
      <c r="B98" s="105" t="s">
        <v>286</v>
      </c>
      <c r="C98" s="105" t="s">
        <v>253</v>
      </c>
      <c r="D98" s="240">
        <v>102764</v>
      </c>
      <c r="E98" s="240">
        <v>0</v>
      </c>
      <c r="F98" s="240">
        <v>0</v>
      </c>
      <c r="G98" s="240">
        <v>29005</v>
      </c>
      <c r="H98" s="240">
        <v>73759</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38">
        <v>375884</v>
      </c>
      <c r="E102" s="239">
        <v>185306</v>
      </c>
      <c r="F102" s="239"/>
      <c r="G102" s="238"/>
      <c r="H102" s="240">
        <v>561190</v>
      </c>
    </row>
    <row r="103" spans="1:8" ht="18" customHeight="1" x14ac:dyDescent="0.55000000000000004">
      <c r="A103" s="42" t="s">
        <v>220</v>
      </c>
      <c r="B103" s="44" t="s">
        <v>168</v>
      </c>
      <c r="D103" s="238">
        <v>2512</v>
      </c>
      <c r="E103" s="239">
        <v>1419</v>
      </c>
      <c r="F103" s="239"/>
      <c r="G103" s="238"/>
      <c r="H103" s="240">
        <v>3931</v>
      </c>
    </row>
    <row r="104" spans="1:8" ht="18" customHeight="1" x14ac:dyDescent="0.55000000000000004">
      <c r="A104" s="42" t="s">
        <v>221</v>
      </c>
      <c r="B104" s="130" t="s">
        <v>132</v>
      </c>
      <c r="D104" s="238">
        <v>84288</v>
      </c>
      <c r="E104" s="239"/>
      <c r="F104" s="239"/>
      <c r="G104" s="238"/>
      <c r="H104" s="240">
        <v>84288</v>
      </c>
    </row>
    <row r="105" spans="1:8" ht="18" customHeight="1" x14ac:dyDescent="0.55000000000000004">
      <c r="A105" s="42" t="s">
        <v>288</v>
      </c>
      <c r="B105" s="130"/>
      <c r="D105" s="238"/>
      <c r="E105" s="239"/>
      <c r="F105" s="239"/>
      <c r="G105" s="238"/>
      <c r="H105" s="240">
        <v>0</v>
      </c>
    </row>
    <row r="106" spans="1:8" ht="18" customHeight="1" x14ac:dyDescent="0.55000000000000004">
      <c r="A106" s="42" t="s">
        <v>289</v>
      </c>
      <c r="B106" s="130"/>
      <c r="D106" s="238"/>
      <c r="E106" s="239"/>
      <c r="F106" s="239"/>
      <c r="G106" s="238"/>
      <c r="H106" s="240">
        <v>0</v>
      </c>
    </row>
    <row r="107" spans="1:8" ht="18" customHeight="1" x14ac:dyDescent="0.55000000000000004">
      <c r="B107" s="105"/>
      <c r="D107" s="241"/>
      <c r="E107" s="241"/>
      <c r="F107" s="241"/>
      <c r="G107" s="241"/>
      <c r="H107" s="241"/>
    </row>
    <row r="108" spans="1:8" ht="18" customHeight="1" x14ac:dyDescent="0.55000000000000004">
      <c r="A108" s="110" t="s">
        <v>170</v>
      </c>
      <c r="B108" s="105" t="s">
        <v>290</v>
      </c>
      <c r="C108" s="105" t="s">
        <v>253</v>
      </c>
      <c r="D108" s="240">
        <v>462684</v>
      </c>
      <c r="E108" s="240">
        <v>186725</v>
      </c>
      <c r="F108" s="240">
        <v>0</v>
      </c>
      <c r="G108" s="240">
        <v>0</v>
      </c>
      <c r="H108" s="240">
        <v>649409</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238">
        <v>13546067</v>
      </c>
      <c r="G111" s="113"/>
      <c r="H111" s="114">
        <v>13546067</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0.56489999999999996</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38">
        <v>633509852</v>
      </c>
      <c r="F117" s="145"/>
    </row>
    <row r="118" spans="1:7" ht="18" customHeight="1" x14ac:dyDescent="0.55000000000000004">
      <c r="A118" s="42" t="s">
        <v>304</v>
      </c>
      <c r="B118" s="44" t="s">
        <v>305</v>
      </c>
      <c r="E118" s="238">
        <v>16881983</v>
      </c>
      <c r="F118" s="145"/>
    </row>
    <row r="119" spans="1:7" ht="18" customHeight="1" x14ac:dyDescent="0.55000000000000004">
      <c r="A119" s="42" t="s">
        <v>306</v>
      </c>
      <c r="B119" s="105" t="s">
        <v>307</v>
      </c>
      <c r="E119" s="240">
        <v>650391835</v>
      </c>
      <c r="F119" s="146"/>
    </row>
    <row r="120" spans="1:7" ht="18" customHeight="1" x14ac:dyDescent="0.55000000000000004">
      <c r="A120" s="42"/>
      <c r="B120" s="105"/>
      <c r="F120" s="126"/>
    </row>
    <row r="121" spans="1:7" ht="18" customHeight="1" x14ac:dyDescent="0.55000000000000004">
      <c r="A121" s="42" t="s">
        <v>308</v>
      </c>
      <c r="B121" s="105" t="s">
        <v>309</v>
      </c>
      <c r="E121" s="113">
        <v>669486011</v>
      </c>
      <c r="F121" s="145"/>
    </row>
    <row r="122" spans="1:7" ht="18" customHeight="1" x14ac:dyDescent="0.55000000000000004">
      <c r="A122" s="42"/>
      <c r="F122" s="126"/>
    </row>
    <row r="123" spans="1:7" ht="18" customHeight="1" x14ac:dyDescent="0.55000000000000004">
      <c r="A123" s="42" t="s">
        <v>310</v>
      </c>
      <c r="B123" s="105" t="s">
        <v>311</v>
      </c>
      <c r="E123" s="238">
        <v>-19094176</v>
      </c>
      <c r="F123" s="145"/>
    </row>
    <row r="124" spans="1:7" ht="18" customHeight="1" x14ac:dyDescent="0.55000000000000004">
      <c r="A124" s="42"/>
      <c r="F124" s="126"/>
    </row>
    <row r="125" spans="1:7" ht="18" customHeight="1" x14ac:dyDescent="0.55000000000000004">
      <c r="A125" s="42" t="s">
        <v>312</v>
      </c>
      <c r="B125" s="105" t="s">
        <v>313</v>
      </c>
      <c r="E125" s="255">
        <v>-177523</v>
      </c>
      <c r="F125" s="145"/>
    </row>
    <row r="126" spans="1:7" ht="18" customHeight="1" x14ac:dyDescent="0.55000000000000004">
      <c r="A126" s="42"/>
      <c r="F126" s="126"/>
    </row>
    <row r="127" spans="1:7" ht="18" customHeight="1" x14ac:dyDescent="0.55000000000000004">
      <c r="A127" s="42" t="s">
        <v>314</v>
      </c>
      <c r="B127" s="105" t="s">
        <v>315</v>
      </c>
      <c r="E127" s="238">
        <v>-19271699</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v>0</v>
      </c>
    </row>
    <row r="132" spans="1:8" ht="18" customHeight="1" x14ac:dyDescent="0.55000000000000004">
      <c r="A132" s="42" t="s">
        <v>230</v>
      </c>
      <c r="B132" s="44" t="s">
        <v>10</v>
      </c>
      <c r="D132" s="113"/>
      <c r="E132" s="120"/>
      <c r="F132" s="120"/>
      <c r="G132" s="113"/>
      <c r="H132" s="114">
        <v>0</v>
      </c>
    </row>
    <row r="133" spans="1:8" ht="18" customHeight="1" x14ac:dyDescent="0.55000000000000004">
      <c r="A133" s="42" t="s">
        <v>231</v>
      </c>
      <c r="B133" s="43"/>
      <c r="D133" s="113"/>
      <c r="E133" s="120"/>
      <c r="F133" s="120"/>
      <c r="G133" s="113"/>
      <c r="H133" s="114">
        <v>0</v>
      </c>
    </row>
    <row r="134" spans="1:8" ht="18" customHeight="1" x14ac:dyDescent="0.55000000000000004">
      <c r="A134" s="42" t="s">
        <v>317</v>
      </c>
      <c r="B134" s="43"/>
      <c r="D134" s="113"/>
      <c r="E134" s="120"/>
      <c r="F134" s="120"/>
      <c r="G134" s="113"/>
      <c r="H134" s="114">
        <v>0</v>
      </c>
    </row>
    <row r="135" spans="1:8" ht="18" customHeight="1" x14ac:dyDescent="0.55000000000000004">
      <c r="A135" s="42" t="s">
        <v>318</v>
      </c>
      <c r="B135" s="43"/>
      <c r="D135" s="113"/>
      <c r="E135" s="120"/>
      <c r="F135" s="120"/>
      <c r="G135" s="113"/>
      <c r="H135" s="114">
        <v>0</v>
      </c>
    </row>
    <row r="136" spans="1:8" ht="18" customHeight="1" x14ac:dyDescent="0.55000000000000004">
      <c r="A136" s="110"/>
    </row>
    <row r="137" spans="1:8" ht="18" customHeight="1" x14ac:dyDescent="0.55000000000000004">
      <c r="A137" s="110" t="s">
        <v>174</v>
      </c>
      <c r="B137" s="105" t="s">
        <v>319</v>
      </c>
      <c r="D137" s="114">
        <v>0</v>
      </c>
      <c r="E137" s="114">
        <v>0</v>
      </c>
      <c r="F137" s="114">
        <v>0</v>
      </c>
      <c r="G137" s="114">
        <v>0</v>
      </c>
      <c r="H137" s="114">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v>1267753</v>
      </c>
      <c r="E141" s="147">
        <v>131236</v>
      </c>
      <c r="F141" s="147">
        <v>0</v>
      </c>
      <c r="G141" s="147">
        <v>0</v>
      </c>
      <c r="H141" s="147">
        <v>1398989</v>
      </c>
    </row>
    <row r="142" spans="1:8" ht="18" customHeight="1" x14ac:dyDescent="0.55000000000000004">
      <c r="A142" s="42" t="s">
        <v>148</v>
      </c>
      <c r="B142" s="105" t="s">
        <v>176</v>
      </c>
      <c r="D142" s="147">
        <v>11984496</v>
      </c>
      <c r="E142" s="147">
        <v>6765223</v>
      </c>
      <c r="F142" s="147">
        <v>0</v>
      </c>
      <c r="G142" s="147">
        <v>0</v>
      </c>
      <c r="H142" s="147">
        <v>18749719</v>
      </c>
    </row>
    <row r="143" spans="1:8" ht="18" customHeight="1" x14ac:dyDescent="0.55000000000000004">
      <c r="A143" s="42" t="s">
        <v>200</v>
      </c>
      <c r="B143" s="105" t="s">
        <v>177</v>
      </c>
      <c r="D143" s="147">
        <v>50090143</v>
      </c>
      <c r="E143" s="147">
        <v>0</v>
      </c>
      <c r="F143" s="147">
        <v>0</v>
      </c>
      <c r="G143" s="147">
        <v>32190580</v>
      </c>
      <c r="H143" s="147">
        <v>17899563</v>
      </c>
    </row>
    <row r="144" spans="1:8" ht="18" customHeight="1" x14ac:dyDescent="0.55000000000000004">
      <c r="A144" s="42" t="s">
        <v>154</v>
      </c>
      <c r="B144" s="105" t="s">
        <v>8</v>
      </c>
      <c r="D144" s="147">
        <v>0</v>
      </c>
      <c r="E144" s="147">
        <v>0</v>
      </c>
      <c r="F144" s="147">
        <v>0</v>
      </c>
      <c r="G144" s="147">
        <v>0</v>
      </c>
      <c r="H144" s="147">
        <v>0</v>
      </c>
    </row>
    <row r="145" spans="1:8" ht="18" customHeight="1" x14ac:dyDescent="0.55000000000000004">
      <c r="A145" s="42" t="s">
        <v>159</v>
      </c>
      <c r="B145" s="105" t="s">
        <v>9</v>
      </c>
      <c r="D145" s="147">
        <v>185589</v>
      </c>
      <c r="E145" s="147">
        <v>3133</v>
      </c>
      <c r="F145" s="147">
        <v>0</v>
      </c>
      <c r="G145" s="147">
        <v>0</v>
      </c>
      <c r="H145" s="147">
        <v>188722</v>
      </c>
    </row>
    <row r="146" spans="1:8" ht="18" customHeight="1" x14ac:dyDescent="0.55000000000000004">
      <c r="A146" s="42" t="s">
        <v>166</v>
      </c>
      <c r="B146" s="105" t="s">
        <v>178</v>
      </c>
      <c r="D146" s="147">
        <v>102764</v>
      </c>
      <c r="E146" s="147">
        <v>0</v>
      </c>
      <c r="F146" s="147">
        <v>0</v>
      </c>
      <c r="G146" s="147">
        <v>29005</v>
      </c>
      <c r="H146" s="147">
        <v>73759</v>
      </c>
    </row>
    <row r="147" spans="1:8" ht="18" customHeight="1" x14ac:dyDescent="0.55000000000000004">
      <c r="A147" s="42" t="s">
        <v>170</v>
      </c>
      <c r="B147" s="105" t="s">
        <v>11</v>
      </c>
      <c r="D147" s="114">
        <v>462684</v>
      </c>
      <c r="E147" s="114">
        <v>186725</v>
      </c>
      <c r="F147" s="114">
        <v>0</v>
      </c>
      <c r="G147" s="114">
        <v>0</v>
      </c>
      <c r="H147" s="114">
        <v>649409</v>
      </c>
    </row>
    <row r="148" spans="1:8" ht="18" customHeight="1" x14ac:dyDescent="0.55000000000000004">
      <c r="A148" s="42" t="s">
        <v>235</v>
      </c>
      <c r="B148" s="105" t="s">
        <v>179</v>
      </c>
      <c r="D148" s="148" t="s">
        <v>321</v>
      </c>
      <c r="E148" s="148" t="s">
        <v>321</v>
      </c>
      <c r="F148" s="148"/>
      <c r="G148" s="148" t="s">
        <v>321</v>
      </c>
      <c r="H148" s="147">
        <v>13546067</v>
      </c>
    </row>
    <row r="149" spans="1:8" ht="18" customHeight="1" x14ac:dyDescent="0.55000000000000004">
      <c r="A149" s="42" t="s">
        <v>174</v>
      </c>
      <c r="B149" s="105" t="s">
        <v>180</v>
      </c>
      <c r="D149" s="114">
        <v>0</v>
      </c>
      <c r="E149" s="114">
        <v>0</v>
      </c>
      <c r="F149" s="114">
        <v>0</v>
      </c>
      <c r="G149" s="114">
        <v>0</v>
      </c>
      <c r="H149" s="114">
        <v>0</v>
      </c>
    </row>
    <row r="150" spans="1:8" ht="18" customHeight="1" x14ac:dyDescent="0.55000000000000004">
      <c r="A150" s="42" t="s">
        <v>107</v>
      </c>
      <c r="B150" s="105" t="s">
        <v>108</v>
      </c>
      <c r="D150" s="114">
        <f>D18</f>
        <v>9361518.9301268402</v>
      </c>
      <c r="E150" s="114">
        <f t="shared" ref="E150:H150" si="0">E18</f>
        <v>0</v>
      </c>
      <c r="F150" s="114">
        <f t="shared" si="0"/>
        <v>0</v>
      </c>
      <c r="G150" s="114">
        <f t="shared" si="0"/>
        <v>7568251.5438412558</v>
      </c>
      <c r="H150" s="114">
        <f t="shared" si="0"/>
        <v>1793267</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73454947.930126846</v>
      </c>
      <c r="E152" s="199">
        <f t="shared" ref="E152:H152" si="1">SUM(E141:E150)</f>
        <v>7086317</v>
      </c>
      <c r="F152" s="199">
        <f t="shared" si="1"/>
        <v>0</v>
      </c>
      <c r="G152" s="199">
        <f t="shared" si="1"/>
        <v>39787836.543841258</v>
      </c>
      <c r="H152" s="199">
        <f t="shared" si="1"/>
        <v>54299495</v>
      </c>
    </row>
    <row r="154" spans="1:8" ht="18" customHeight="1" x14ac:dyDescent="0.55000000000000004">
      <c r="A154" s="110" t="s">
        <v>322</v>
      </c>
      <c r="B154" s="105" t="s">
        <v>323</v>
      </c>
      <c r="D154" s="221">
        <v>8.110624286068914E-2</v>
      </c>
    </row>
    <row r="155" spans="1:8" ht="18" customHeight="1" x14ac:dyDescent="0.55000000000000004">
      <c r="A155" s="110" t="s">
        <v>324</v>
      </c>
      <c r="B155" s="105" t="s">
        <v>325</v>
      </c>
      <c r="D155" s="221">
        <v>-2.8175769557214441</v>
      </c>
    </row>
  </sheetData>
  <mergeCells count="4">
    <mergeCell ref="C2:D2"/>
    <mergeCell ref="C5:E5"/>
    <mergeCell ref="C11:E11"/>
    <mergeCell ref="B13:D13"/>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8DD4-F99C-4A92-8E01-6F7E46063E4B}">
  <dimension ref="A1:J155"/>
  <sheetViews>
    <sheetView showGridLines="0" topLeftCell="A138"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408</v>
      </c>
      <c r="D5" s="550"/>
      <c r="E5" s="550"/>
      <c r="F5" s="155"/>
    </row>
    <row r="6" spans="1:8" ht="18" customHeight="1" x14ac:dyDescent="0.55000000000000004">
      <c r="B6" s="42" t="s">
        <v>239</v>
      </c>
      <c r="C6" s="539">
        <v>210016</v>
      </c>
      <c r="D6" s="539"/>
      <c r="E6" s="539"/>
      <c r="F6" s="158"/>
    </row>
    <row r="7" spans="1:8" ht="18" customHeight="1" x14ac:dyDescent="0.55000000000000004">
      <c r="B7" s="42" t="s">
        <v>241</v>
      </c>
      <c r="C7" s="539">
        <v>1270</v>
      </c>
      <c r="D7" s="539"/>
      <c r="E7" s="539"/>
      <c r="F7" s="159"/>
    </row>
    <row r="8" spans="1:8" ht="18" customHeight="1" x14ac:dyDescent="0.55000000000000004">
      <c r="F8" s="155"/>
    </row>
    <row r="9" spans="1:8" ht="18" customHeight="1" x14ac:dyDescent="0.55000000000000004">
      <c r="B9" s="42" t="s">
        <v>243</v>
      </c>
      <c r="C9" s="550" t="s">
        <v>409</v>
      </c>
      <c r="D9" s="550"/>
      <c r="E9" s="550"/>
      <c r="F9" s="163"/>
    </row>
    <row r="10" spans="1:8" ht="18" customHeight="1" x14ac:dyDescent="0.55000000000000004">
      <c r="B10" s="42" t="s">
        <v>245</v>
      </c>
      <c r="C10" s="162" t="s">
        <v>410</v>
      </c>
      <c r="D10" s="162"/>
      <c r="E10" s="162"/>
      <c r="F10" s="155"/>
    </row>
    <row r="11" spans="1:8" ht="18" customHeight="1" x14ac:dyDescent="0.55000000000000004">
      <c r="B11" s="42" t="s">
        <v>247</v>
      </c>
      <c r="C11" s="256" t="s">
        <v>411</v>
      </c>
      <c r="D11" s="230"/>
      <c r="E11" s="230"/>
    </row>
    <row r="12" spans="1:8" ht="24.75" customHeight="1" x14ac:dyDescent="0.55000000000000004">
      <c r="B12" s="536"/>
      <c r="C12" s="537"/>
      <c r="D12" s="538"/>
      <c r="E12" s="154"/>
      <c r="F12" s="154"/>
    </row>
    <row r="13" spans="1:8" ht="24.75" customHeight="1" x14ac:dyDescent="0.55000000000000004">
      <c r="B13" s="165"/>
      <c r="C13" s="166"/>
      <c r="D13" s="167"/>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5063477.1717466181</v>
      </c>
      <c r="E18" s="111"/>
      <c r="F18" s="111"/>
      <c r="G18" s="111">
        <v>4093531.1041193469</v>
      </c>
      <c r="H18" s="169">
        <f>(D18+E18)-G18</f>
        <v>969946.06762727117</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14">
        <v>182411.68659089998</v>
      </c>
      <c r="E21" s="232">
        <v>110639.99162497067</v>
      </c>
      <c r="F21" s="120"/>
      <c r="G21" s="113"/>
      <c r="H21" s="114">
        <f>(D21+E21)-F21-G21</f>
        <v>293051.67821587063</v>
      </c>
    </row>
    <row r="22" spans="1:8" ht="18" customHeight="1" x14ac:dyDescent="0.55000000000000004">
      <c r="A22" s="42" t="s">
        <v>116</v>
      </c>
      <c r="B22" s="44" t="s">
        <v>117</v>
      </c>
      <c r="D22" s="214">
        <v>43981.842247199995</v>
      </c>
      <c r="E22" s="232">
        <v>26676.748342305757</v>
      </c>
      <c r="F22" s="120"/>
      <c r="G22" s="113"/>
      <c r="H22" s="114">
        <f t="shared" ref="H22:H34" si="0">(D22+E22)-F22-G22</f>
        <v>70658.590589505751</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214">
        <v>97630.6</v>
      </c>
      <c r="E24" s="232">
        <v>59216.867999068963</v>
      </c>
      <c r="F24" s="120"/>
      <c r="G24" s="113"/>
      <c r="H24" s="114">
        <f t="shared" si="0"/>
        <v>156847.46799906896</v>
      </c>
    </row>
    <row r="25" spans="1:8" ht="18" customHeight="1" x14ac:dyDescent="0.55000000000000004">
      <c r="A25" s="42" t="s">
        <v>122</v>
      </c>
      <c r="B25" s="44" t="s">
        <v>123</v>
      </c>
      <c r="D25" s="214">
        <v>1418.8591653600001</v>
      </c>
      <c r="E25" s="232">
        <v>860.59489447357987</v>
      </c>
      <c r="F25" s="120"/>
      <c r="G25" s="113"/>
      <c r="H25" s="114">
        <f t="shared" si="0"/>
        <v>2279.4540598335798</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214">
        <v>1595245.7611236</v>
      </c>
      <c r="E29" s="232">
        <v>321688.44585755002</v>
      </c>
      <c r="F29" s="232"/>
      <c r="G29" s="214">
        <v>262384.07</v>
      </c>
      <c r="H29" s="114">
        <f t="shared" si="0"/>
        <v>1654550.1369811499</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1920688.7491270599</v>
      </c>
      <c r="E36" s="114">
        <f>SUM(E21:E34)</f>
        <v>519082.64871836896</v>
      </c>
      <c r="F36" s="114">
        <f>SUM(F21:F34)</f>
        <v>0</v>
      </c>
      <c r="G36" s="114">
        <f>SUM(G21:G34)</f>
        <v>262384.07</v>
      </c>
      <c r="H36" s="114">
        <f>SUM(H21:H34)</f>
        <v>2177387.3278454291</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214">
        <v>212419.19999999984</v>
      </c>
      <c r="E40" s="232">
        <v>128840.74999915826</v>
      </c>
      <c r="F40" s="232"/>
      <c r="G40" s="214">
        <v>69598.729999999952</v>
      </c>
      <c r="H40" s="114">
        <f>(D40+E40)-F40-G40</f>
        <v>271661.21999915817</v>
      </c>
    </row>
    <row r="41" spans="1:8" ht="18" customHeight="1" x14ac:dyDescent="0.55000000000000004">
      <c r="A41" s="42" t="s">
        <v>193</v>
      </c>
      <c r="B41" s="44" t="s">
        <v>141</v>
      </c>
      <c r="D41" s="214">
        <v>44432.600000000006</v>
      </c>
      <c r="E41" s="232">
        <v>26003.948505661996</v>
      </c>
      <c r="F41" s="120"/>
      <c r="G41" s="113"/>
      <c r="H41" s="114">
        <f t="shared" ref="H41:H47" si="1">(D41+E41)-F41-G41</f>
        <v>70436.548505662009</v>
      </c>
    </row>
    <row r="42" spans="1:8" ht="18" customHeight="1" x14ac:dyDescent="0.55000000000000004">
      <c r="A42" s="42" t="s">
        <v>194</v>
      </c>
      <c r="B42" s="44" t="s">
        <v>142</v>
      </c>
      <c r="D42" s="214">
        <v>190239.35152678</v>
      </c>
      <c r="E42" s="232">
        <v>115387.78382586819</v>
      </c>
      <c r="F42" s="120"/>
      <c r="G42" s="113"/>
      <c r="H42" s="114">
        <f t="shared" si="1"/>
        <v>305627.13535264821</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447091.15152677987</v>
      </c>
      <c r="E49" s="114">
        <f>SUM(E40:E47)</f>
        <v>270232.48233068845</v>
      </c>
      <c r="F49" s="114">
        <f>SUM(F40:F47)</f>
        <v>0</v>
      </c>
      <c r="G49" s="114">
        <f>SUM(G40:G47)</f>
        <v>69598.729999999952</v>
      </c>
      <c r="H49" s="114">
        <f>SUM(H40:H47)</f>
        <v>647724.90385746839</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57">
        <v>6650752.0100000007</v>
      </c>
      <c r="E53" s="125"/>
      <c r="F53" s="125"/>
      <c r="G53" s="125"/>
      <c r="H53" s="114">
        <f>(D53+E53)-F53-G53</f>
        <v>6650752.0100000007</v>
      </c>
    </row>
    <row r="54" spans="1:8" ht="18" customHeight="1" x14ac:dyDescent="0.55000000000000004">
      <c r="A54" s="42" t="s">
        <v>260</v>
      </c>
      <c r="B54" s="130" t="s">
        <v>412</v>
      </c>
      <c r="D54" s="214">
        <v>126959989.63</v>
      </c>
      <c r="E54" s="232"/>
      <c r="F54" s="232"/>
      <c r="G54" s="214">
        <v>126959989.63</v>
      </c>
      <c r="H54" s="114">
        <f t="shared" ref="H54:H62" si="2">(D54+E54)-F54-G54</f>
        <v>0</v>
      </c>
    </row>
    <row r="55" spans="1:8" ht="18" customHeight="1" x14ac:dyDescent="0.55000000000000004">
      <c r="A55" s="42" t="s">
        <v>262</v>
      </c>
      <c r="B55" s="133" t="s">
        <v>413</v>
      </c>
      <c r="D55" s="214">
        <v>19194607.135054782</v>
      </c>
      <c r="E55" s="232"/>
      <c r="F55" s="120"/>
      <c r="G55" s="214">
        <v>10833441.310000001</v>
      </c>
      <c r="H55" s="114">
        <f t="shared" si="2"/>
        <v>8361165.8250547815</v>
      </c>
    </row>
    <row r="56" spans="1:8" ht="18" customHeight="1" x14ac:dyDescent="0.55000000000000004">
      <c r="A56" s="42" t="s">
        <v>264</v>
      </c>
      <c r="B56" s="130" t="s">
        <v>414</v>
      </c>
      <c r="D56" s="214">
        <v>371256.40289399994</v>
      </c>
      <c r="E56" s="232">
        <v>225181.87334691334</v>
      </c>
      <c r="F56" s="120"/>
      <c r="G56" s="214">
        <v>133423.15349999999</v>
      </c>
      <c r="H56" s="114">
        <f t="shared" si="2"/>
        <v>463015.1227409133</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153176605.17794877</v>
      </c>
      <c r="E64" s="114">
        <f>SUM(E53:E62)</f>
        <v>225181.87334691334</v>
      </c>
      <c r="F64" s="114">
        <f>SUM(F53:F62)</f>
        <v>0</v>
      </c>
      <c r="G64" s="114">
        <f>SUM(G53:G62)</f>
        <v>137926854.09349999</v>
      </c>
      <c r="H64" s="114">
        <f>SUM(H53:H62)</f>
        <v>15474932.957795694</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258">
        <v>1047347.02</v>
      </c>
      <c r="E68" s="259">
        <v>635257.90308118809</v>
      </c>
      <c r="F68" s="259"/>
      <c r="G68" s="258">
        <v>269047.40000000002</v>
      </c>
      <c r="H68" s="114">
        <f>(D68+E68)-F68-G68</f>
        <v>1413557.5230811881</v>
      </c>
      <c r="J68" s="129"/>
    </row>
    <row r="69" spans="1:10" ht="18" customHeight="1" x14ac:dyDescent="0.55000000000000004">
      <c r="A69" s="42" t="s">
        <v>202</v>
      </c>
      <c r="B69" s="44" t="s">
        <v>153</v>
      </c>
      <c r="D69" s="258"/>
      <c r="E69" s="259"/>
      <c r="F69" s="260"/>
      <c r="G69" s="188"/>
      <c r="H69" s="114">
        <f>(D69+E69)-F69-G69</f>
        <v>0</v>
      </c>
    </row>
    <row r="70" spans="1:10" ht="18" customHeight="1" x14ac:dyDescent="0.55000000000000004">
      <c r="A70" s="42" t="s">
        <v>203</v>
      </c>
      <c r="B70" s="130" t="s">
        <v>415</v>
      </c>
      <c r="C70" s="105"/>
      <c r="D70" s="261">
        <v>15227.945000000002</v>
      </c>
      <c r="E70" s="232">
        <v>9236.3583647143641</v>
      </c>
      <c r="F70" s="132"/>
      <c r="G70" s="131"/>
      <c r="H70" s="114">
        <f>(D70+E70)-F70-G70</f>
        <v>24464.303364714367</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1062574.9650000001</v>
      </c>
      <c r="E74" s="135">
        <f>SUM(E68:E72)</f>
        <v>644494.2614459024</v>
      </c>
      <c r="F74" s="135">
        <f>SUM(F68:F72)</f>
        <v>0</v>
      </c>
      <c r="G74" s="114">
        <f>SUM(G68:G72)</f>
        <v>269047.40000000002</v>
      </c>
      <c r="H74" s="114">
        <f>SUM(H68:H72)</f>
        <v>1438021.8264459025</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v>444057.33227199997</v>
      </c>
      <c r="E78" s="136"/>
      <c r="F78" s="122"/>
      <c r="G78" s="113"/>
      <c r="H78" s="114">
        <f>(D78-F78-G78)</f>
        <v>444057.33227199997</v>
      </c>
    </row>
    <row r="79" spans="1:10" ht="18" customHeight="1" x14ac:dyDescent="0.55000000000000004">
      <c r="A79" s="42" t="s">
        <v>206</v>
      </c>
      <c r="B79" s="44" t="s">
        <v>157</v>
      </c>
      <c r="D79" s="113">
        <v>35958.454814819997</v>
      </c>
      <c r="E79" s="136"/>
      <c r="F79" s="122"/>
      <c r="G79" s="113"/>
      <c r="H79" s="114">
        <f>(D79-F79-G79)</f>
        <v>35958.454814819997</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480015.78708682</v>
      </c>
      <c r="E82" s="138"/>
      <c r="F82" s="114">
        <f>SUM(F77:F80)</f>
        <v>0</v>
      </c>
      <c r="G82" s="114">
        <f>SUM(G77:G80)</f>
        <v>0</v>
      </c>
      <c r="H82" s="114">
        <f>SUM(H77:H80)</f>
        <v>480015.78708682</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214">
        <v>38763.656087520001</v>
      </c>
      <c r="E88" s="232">
        <v>23511.709501897742</v>
      </c>
      <c r="F88" s="120"/>
      <c r="G88" s="113"/>
      <c r="H88" s="114">
        <f t="shared" si="3"/>
        <v>62275.365589417743</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214">
        <v>139619.37977520001</v>
      </c>
      <c r="E91" s="232">
        <v>84684.744150500934</v>
      </c>
      <c r="F91" s="120"/>
      <c r="G91" s="113"/>
      <c r="H91" s="114">
        <f t="shared" si="3"/>
        <v>224304.12392570096</v>
      </c>
    </row>
    <row r="92" spans="1:8" ht="18" customHeight="1" x14ac:dyDescent="0.55000000000000004">
      <c r="A92" s="42" t="s">
        <v>214</v>
      </c>
      <c r="B92" s="44" t="s">
        <v>187</v>
      </c>
      <c r="D92" s="262">
        <v>53507.830334400009</v>
      </c>
      <c r="E92" s="232">
        <v>32454.641534813298</v>
      </c>
      <c r="F92" s="189"/>
      <c r="G92" s="139"/>
      <c r="H92" s="114">
        <f t="shared" si="3"/>
        <v>85962.471869213303</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231890.86619712002</v>
      </c>
      <c r="E98" s="114">
        <f>SUM(E86:E96)</f>
        <v>140651.09518721196</v>
      </c>
      <c r="F98" s="114">
        <f>SUM(F86:F96)</f>
        <v>0</v>
      </c>
      <c r="G98" s="114">
        <f>SUM(G86:G96)</f>
        <v>0</v>
      </c>
      <c r="H98" s="114">
        <f>SUM(H86:H96)</f>
        <v>372541.96138433204</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14">
        <v>125582.78224127999</v>
      </c>
      <c r="E102" s="232">
        <v>76170.985725148654</v>
      </c>
      <c r="F102" s="120"/>
      <c r="G102" s="113"/>
      <c r="H102" s="114">
        <f>(D102+E102)-F102-G102</f>
        <v>201753.76796642866</v>
      </c>
    </row>
    <row r="103" spans="1:8" ht="18" customHeight="1" x14ac:dyDescent="0.55000000000000004">
      <c r="A103" s="42" t="s">
        <v>220</v>
      </c>
      <c r="B103" s="44" t="s">
        <v>168</v>
      </c>
      <c r="D103" s="214">
        <v>80088.382561200007</v>
      </c>
      <c r="E103" s="232">
        <v>48576.810737468753</v>
      </c>
      <c r="F103" s="120"/>
      <c r="G103" s="113"/>
      <c r="H103" s="114">
        <f>(D103+E103)-F103-G103</f>
        <v>128665.19329866876</v>
      </c>
    </row>
    <row r="104" spans="1:8" ht="18" customHeight="1" x14ac:dyDescent="0.55000000000000004">
      <c r="A104" s="42" t="s">
        <v>221</v>
      </c>
      <c r="B104" s="130" t="s">
        <v>416</v>
      </c>
      <c r="D104" s="214">
        <v>49770.431318400006</v>
      </c>
      <c r="E104" s="232">
        <v>30187.759387307062</v>
      </c>
      <c r="F104" s="120"/>
      <c r="G104" s="113"/>
      <c r="H104" s="114">
        <f>(D104+E104)-F104-G104</f>
        <v>79958.190705707064</v>
      </c>
    </row>
    <row r="105" spans="1:8" ht="18" customHeight="1" x14ac:dyDescent="0.55000000000000004">
      <c r="A105" s="42" t="s">
        <v>288</v>
      </c>
      <c r="B105" s="130" t="s">
        <v>417</v>
      </c>
      <c r="D105" s="214">
        <v>1673.05</v>
      </c>
      <c r="E105" s="232"/>
      <c r="F105" s="120"/>
      <c r="G105" s="113"/>
      <c r="H105" s="114">
        <f>(D105+E105)-F105-G105</f>
        <v>1673.05</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257114.64612087997</v>
      </c>
      <c r="E108" s="114">
        <f>SUM(E102:E106)</f>
        <v>154935.55584992448</v>
      </c>
      <c r="F108" s="114">
        <f>SUM(F102:F106)</f>
        <v>0</v>
      </c>
      <c r="G108" s="114">
        <f>SUM(G102:G106)</f>
        <v>0</v>
      </c>
      <c r="H108" s="114">
        <f>SUM(H102:H106)</f>
        <v>412050.20197080448</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11912200.75</v>
      </c>
      <c r="G111" s="113"/>
      <c r="H111" s="114">
        <f>F111-G111</f>
        <v>11912200.75</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0.60654003969113124</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287385566.52999997</v>
      </c>
      <c r="F117" s="145"/>
    </row>
    <row r="118" spans="1:7" ht="18" customHeight="1" x14ac:dyDescent="0.55000000000000004">
      <c r="A118" s="42" t="s">
        <v>304</v>
      </c>
      <c r="B118" s="44" t="s">
        <v>305</v>
      </c>
      <c r="E118" s="113">
        <v>30194362.68</v>
      </c>
      <c r="F118" s="263" t="s">
        <v>418</v>
      </c>
    </row>
    <row r="119" spans="1:7" ht="18" customHeight="1" x14ac:dyDescent="0.55000000000000004">
      <c r="A119" s="42" t="s">
        <v>306</v>
      </c>
      <c r="B119" s="105" t="s">
        <v>307</v>
      </c>
      <c r="E119" s="114">
        <f>SUM(E117:E118)</f>
        <v>317579929.20999998</v>
      </c>
      <c r="F119" s="146"/>
    </row>
    <row r="120" spans="1:7" ht="18" customHeight="1" x14ac:dyDescent="0.55000000000000004">
      <c r="A120" s="42"/>
      <c r="B120" s="105"/>
      <c r="F120" s="126"/>
    </row>
    <row r="121" spans="1:7" ht="18" customHeight="1" x14ac:dyDescent="0.55000000000000004">
      <c r="A121" s="42" t="s">
        <v>308</v>
      </c>
      <c r="B121" s="105" t="s">
        <v>309</v>
      </c>
      <c r="E121" s="113">
        <v>316057691.80000001</v>
      </c>
      <c r="F121" s="145"/>
    </row>
    <row r="122" spans="1:7" ht="18" customHeight="1" x14ac:dyDescent="0.55000000000000004">
      <c r="A122" s="42"/>
      <c r="F122" s="126"/>
    </row>
    <row r="123" spans="1:7" ht="18" customHeight="1" x14ac:dyDescent="0.55000000000000004">
      <c r="A123" s="42" t="s">
        <v>310</v>
      </c>
      <c r="B123" s="105" t="s">
        <v>311</v>
      </c>
      <c r="E123" s="113">
        <v>1522237.4099999666</v>
      </c>
      <c r="F123" s="145"/>
    </row>
    <row r="124" spans="1:7" ht="18" customHeight="1" x14ac:dyDescent="0.55000000000000004">
      <c r="A124" s="42"/>
      <c r="F124" s="126"/>
    </row>
    <row r="125" spans="1:7" ht="18" customHeight="1" x14ac:dyDescent="0.55000000000000004">
      <c r="A125" s="42" t="s">
        <v>312</v>
      </c>
      <c r="B125" s="105" t="s">
        <v>313</v>
      </c>
      <c r="E125" s="113">
        <v>310668.77</v>
      </c>
      <c r="F125" s="145"/>
    </row>
    <row r="126" spans="1:7" ht="18" customHeight="1" x14ac:dyDescent="0.55000000000000004">
      <c r="A126" s="42"/>
      <c r="F126" s="126"/>
    </row>
    <row r="127" spans="1:7" ht="18" customHeight="1" x14ac:dyDescent="0.55000000000000004">
      <c r="A127" s="42" t="s">
        <v>314</v>
      </c>
      <c r="B127" s="105" t="s">
        <v>315</v>
      </c>
      <c r="E127" s="113">
        <f>E123+E125</f>
        <v>1832906.1799999666</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1920688.7491270599</v>
      </c>
      <c r="E141" s="147">
        <f>E36</f>
        <v>519082.64871836896</v>
      </c>
      <c r="F141" s="147">
        <f>F36</f>
        <v>0</v>
      </c>
      <c r="G141" s="147">
        <f>G36</f>
        <v>262384.07</v>
      </c>
      <c r="H141" s="147">
        <f>H36</f>
        <v>2177387.3278454291</v>
      </c>
    </row>
    <row r="142" spans="1:8" ht="18" customHeight="1" x14ac:dyDescent="0.55000000000000004">
      <c r="A142" s="42" t="s">
        <v>148</v>
      </c>
      <c r="B142" s="105" t="s">
        <v>176</v>
      </c>
      <c r="D142" s="147">
        <f>D49</f>
        <v>447091.15152677987</v>
      </c>
      <c r="E142" s="147">
        <f>E49</f>
        <v>270232.48233068845</v>
      </c>
      <c r="F142" s="147">
        <f>F49</f>
        <v>0</v>
      </c>
      <c r="G142" s="147">
        <f>G49</f>
        <v>69598.729999999952</v>
      </c>
      <c r="H142" s="147">
        <f>H49</f>
        <v>647724.90385746839</v>
      </c>
    </row>
    <row r="143" spans="1:8" ht="18" customHeight="1" x14ac:dyDescent="0.55000000000000004">
      <c r="A143" s="42" t="s">
        <v>200</v>
      </c>
      <c r="B143" s="105" t="s">
        <v>177</v>
      </c>
      <c r="D143" s="147">
        <f>D64</f>
        <v>153176605.17794877</v>
      </c>
      <c r="E143" s="147">
        <f>E64</f>
        <v>225181.87334691334</v>
      </c>
      <c r="F143" s="147">
        <f>F64</f>
        <v>0</v>
      </c>
      <c r="G143" s="147">
        <f>G64</f>
        <v>137926854.09349999</v>
      </c>
      <c r="H143" s="147">
        <f>H64</f>
        <v>15474932.957795694</v>
      </c>
    </row>
    <row r="144" spans="1:8" ht="18" customHeight="1" x14ac:dyDescent="0.55000000000000004">
      <c r="A144" s="42" t="s">
        <v>154</v>
      </c>
      <c r="B144" s="105" t="s">
        <v>8</v>
      </c>
      <c r="D144" s="147">
        <f>D74</f>
        <v>1062574.9650000001</v>
      </c>
      <c r="E144" s="147">
        <f>E74</f>
        <v>644494.2614459024</v>
      </c>
      <c r="F144" s="147">
        <f>F74</f>
        <v>0</v>
      </c>
      <c r="G144" s="147">
        <f>G74</f>
        <v>269047.40000000002</v>
      </c>
      <c r="H144" s="147">
        <f>H74</f>
        <v>1438021.8264459025</v>
      </c>
    </row>
    <row r="145" spans="1:8" ht="18" customHeight="1" x14ac:dyDescent="0.55000000000000004">
      <c r="A145" s="42" t="s">
        <v>159</v>
      </c>
      <c r="B145" s="105" t="s">
        <v>9</v>
      </c>
      <c r="D145" s="147">
        <f>D82</f>
        <v>480015.78708682</v>
      </c>
      <c r="E145" s="147">
        <f>E82</f>
        <v>0</v>
      </c>
      <c r="F145" s="147">
        <f>F82</f>
        <v>0</v>
      </c>
      <c r="G145" s="147">
        <f>G82</f>
        <v>0</v>
      </c>
      <c r="H145" s="147">
        <f>H82</f>
        <v>480015.78708682</v>
      </c>
    </row>
    <row r="146" spans="1:8" ht="18" customHeight="1" x14ac:dyDescent="0.55000000000000004">
      <c r="A146" s="42" t="s">
        <v>166</v>
      </c>
      <c r="B146" s="105" t="s">
        <v>178</v>
      </c>
      <c r="D146" s="147">
        <f>D98</f>
        <v>231890.86619712002</v>
      </c>
      <c r="E146" s="147">
        <f>E98</f>
        <v>140651.09518721196</v>
      </c>
      <c r="F146" s="147">
        <f>F98</f>
        <v>0</v>
      </c>
      <c r="G146" s="147">
        <f>G98</f>
        <v>0</v>
      </c>
      <c r="H146" s="147">
        <f>H98</f>
        <v>372541.96138433204</v>
      </c>
    </row>
    <row r="147" spans="1:8" ht="18" customHeight="1" x14ac:dyDescent="0.55000000000000004">
      <c r="A147" s="42" t="s">
        <v>170</v>
      </c>
      <c r="B147" s="105" t="s">
        <v>11</v>
      </c>
      <c r="D147" s="114">
        <f>D108</f>
        <v>257114.64612087997</v>
      </c>
      <c r="E147" s="114">
        <f>E108</f>
        <v>154935.55584992448</v>
      </c>
      <c r="F147" s="114">
        <f>F108</f>
        <v>0</v>
      </c>
      <c r="G147" s="114">
        <f>G108</f>
        <v>0</v>
      </c>
      <c r="H147" s="114">
        <f>H108</f>
        <v>412050.20197080448</v>
      </c>
    </row>
    <row r="148" spans="1:8" ht="18" customHeight="1" x14ac:dyDescent="0.55000000000000004">
      <c r="A148" s="42" t="s">
        <v>235</v>
      </c>
      <c r="B148" s="105" t="s">
        <v>179</v>
      </c>
      <c r="D148" s="148" t="s">
        <v>321</v>
      </c>
      <c r="E148" s="148" t="s">
        <v>321</v>
      </c>
      <c r="F148" s="148"/>
      <c r="G148" s="148" t="s">
        <v>321</v>
      </c>
      <c r="H148" s="147">
        <f>H111</f>
        <v>11912200.75</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5063477.1717466181</v>
      </c>
      <c r="E150" s="114">
        <f>E18</f>
        <v>0</v>
      </c>
      <c r="F150" s="114">
        <f>F18</f>
        <v>0</v>
      </c>
      <c r="G150" s="114">
        <f>G18</f>
        <v>4093531.1041193469</v>
      </c>
      <c r="H150" s="114">
        <f>H18</f>
        <v>969946.06762727117</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162639458.51475403</v>
      </c>
      <c r="E152" s="199">
        <f>SUM(E141:E150)</f>
        <v>1954577.9168790097</v>
      </c>
      <c r="F152" s="199">
        <f>SUM(F141:F150)</f>
        <v>0</v>
      </c>
      <c r="G152" s="199">
        <f>SUM(G141:G150)</f>
        <v>142621415.39761937</v>
      </c>
      <c r="H152" s="199">
        <f>SUM(H141:H150)</f>
        <v>33884821.784013726</v>
      </c>
    </row>
    <row r="154" spans="1:8" ht="18" customHeight="1" x14ac:dyDescent="0.55000000000000004">
      <c r="A154" s="110" t="s">
        <v>322</v>
      </c>
      <c r="B154" s="105" t="s">
        <v>323</v>
      </c>
      <c r="D154" s="200">
        <f>H152/E121</f>
        <v>0.10721087530265171</v>
      </c>
    </row>
    <row r="155" spans="1:8" ht="18" customHeight="1" x14ac:dyDescent="0.55000000000000004">
      <c r="A155" s="110" t="s">
        <v>324</v>
      </c>
      <c r="B155" s="105" t="s">
        <v>325</v>
      </c>
      <c r="D155" s="200">
        <f>H152/E127</f>
        <v>18.4869373859683</v>
      </c>
    </row>
  </sheetData>
  <mergeCells count="6">
    <mergeCell ref="B12:D12"/>
    <mergeCell ref="C2:D2"/>
    <mergeCell ref="C5:E5"/>
    <mergeCell ref="C6:E6"/>
    <mergeCell ref="C7:E7"/>
    <mergeCell ref="C9:E9"/>
  </mergeCells>
  <hyperlinks>
    <hyperlink ref="C11" r:id="rId1" xr:uid="{3EB2CC2E-FD63-4969-A267-FB85B5EA25FA}"/>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77D61-C03C-48CB-BA95-B6C40C69ECB9}">
  <dimension ref="A1:J159"/>
  <sheetViews>
    <sheetView showGridLines="0" topLeftCell="A140" zoomScaleNormal="10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419</v>
      </c>
      <c r="D5" s="550"/>
      <c r="E5" s="550"/>
      <c r="F5" s="155"/>
    </row>
    <row r="6" spans="1:8" ht="18" customHeight="1" x14ac:dyDescent="0.55000000000000004">
      <c r="B6" s="42" t="s">
        <v>239</v>
      </c>
      <c r="C6" s="157" t="s">
        <v>420</v>
      </c>
      <c r="D6" s="157"/>
      <c r="E6" s="157"/>
      <c r="F6" s="158"/>
    </row>
    <row r="7" spans="1:8" ht="18" customHeight="1" x14ac:dyDescent="0.55000000000000004">
      <c r="B7" s="42" t="s">
        <v>241</v>
      </c>
      <c r="C7" s="203">
        <v>456</v>
      </c>
      <c r="D7" s="156"/>
      <c r="E7" s="156"/>
      <c r="F7" s="159"/>
    </row>
    <row r="8" spans="1:8" ht="18" customHeight="1" x14ac:dyDescent="0.55000000000000004">
      <c r="C8" s="160"/>
      <c r="D8" s="160"/>
      <c r="E8" s="160"/>
      <c r="F8" s="126"/>
    </row>
    <row r="9" spans="1:8" ht="18" customHeight="1" x14ac:dyDescent="0.55000000000000004">
      <c r="B9" s="42" t="s">
        <v>243</v>
      </c>
      <c r="C9" s="164" t="s">
        <v>421</v>
      </c>
      <c r="D9" s="164"/>
      <c r="E9" s="164"/>
      <c r="F9" s="155"/>
    </row>
    <row r="10" spans="1:8" ht="18" customHeight="1" x14ac:dyDescent="0.55000000000000004">
      <c r="B10" s="42" t="s">
        <v>245</v>
      </c>
      <c r="C10" s="162" t="s">
        <v>422</v>
      </c>
      <c r="D10" s="162"/>
      <c r="E10" s="162"/>
      <c r="F10" s="163"/>
    </row>
    <row r="11" spans="1:8" ht="18" customHeight="1" x14ac:dyDescent="0.55000000000000004">
      <c r="B11" s="42" t="s">
        <v>247</v>
      </c>
      <c r="C11" s="554" t="s">
        <v>423</v>
      </c>
      <c r="D11" s="55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1047016.9936893645</v>
      </c>
      <c r="E18" s="111"/>
      <c r="F18" s="111"/>
      <c r="G18" s="111">
        <v>846453.23457250104</v>
      </c>
      <c r="H18" s="169">
        <f>(D18+E18)-G18</f>
        <v>200563.75911686348</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14395</v>
      </c>
      <c r="E21" s="120">
        <v>8564</v>
      </c>
      <c r="F21" s="120"/>
      <c r="G21" s="113">
        <v>2000</v>
      </c>
      <c r="H21" s="114">
        <f>(D21+E21)-F21-G21</f>
        <v>20959</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139163</v>
      </c>
      <c r="E29" s="120">
        <v>82802</v>
      </c>
      <c r="F29" s="120"/>
      <c r="G29" s="113"/>
      <c r="H29" s="114">
        <f t="shared" si="0"/>
        <v>221965</v>
      </c>
    </row>
    <row r="30" spans="1:8" ht="18" customHeight="1" x14ac:dyDescent="0.55000000000000004">
      <c r="A30" s="42" t="s">
        <v>131</v>
      </c>
      <c r="B30" s="130" t="s">
        <v>424</v>
      </c>
      <c r="D30" s="113">
        <v>350</v>
      </c>
      <c r="E30" s="120">
        <v>208</v>
      </c>
      <c r="F30" s="120"/>
      <c r="G30" s="113">
        <v>71</v>
      </c>
      <c r="H30" s="114">
        <f t="shared" si="0"/>
        <v>487</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153908</v>
      </c>
      <c r="E36" s="114">
        <f>SUM(E21:E34)</f>
        <v>91574</v>
      </c>
      <c r="F36" s="114">
        <f>SUM(F21:F34)</f>
        <v>0</v>
      </c>
      <c r="G36" s="114">
        <f>SUM(G21:G34)</f>
        <v>2071</v>
      </c>
      <c r="H36" s="114">
        <f>SUM(H21:H34)</f>
        <v>243411</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c r="E41" s="120"/>
      <c r="F41" s="120"/>
      <c r="G41" s="113"/>
      <c r="H41" s="114">
        <f t="shared" ref="H41:H47" si="1">(D41+E41)-F41-G41</f>
        <v>0</v>
      </c>
    </row>
    <row r="42" spans="1:8" ht="18" customHeight="1" x14ac:dyDescent="0.55000000000000004">
      <c r="A42" s="42" t="s">
        <v>194</v>
      </c>
      <c r="B42" s="44" t="s">
        <v>142</v>
      </c>
      <c r="D42" s="113">
        <v>142591</v>
      </c>
      <c r="E42" s="120">
        <v>84842</v>
      </c>
      <c r="F42" s="120"/>
      <c r="G42" s="113"/>
      <c r="H42" s="114">
        <f t="shared" si="1"/>
        <v>227433</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142591</v>
      </c>
      <c r="E49" s="114">
        <f>SUM(E40:E47)</f>
        <v>84842</v>
      </c>
      <c r="F49" s="114">
        <f>SUM(F40:F47)</f>
        <v>0</v>
      </c>
      <c r="G49" s="114">
        <f>SUM(G40:G47)</f>
        <v>0</v>
      </c>
      <c r="H49" s="114">
        <f>SUM(H40:H47)</f>
        <v>227433</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64">
        <f>'[51]Physician Subsidies'!D9</f>
        <v>600381</v>
      </c>
      <c r="E53" s="264">
        <f>'[51]Physician Subsidies'!E9</f>
        <v>357227</v>
      </c>
      <c r="F53" s="264">
        <f>'[51]Physician Subsidies'!F9</f>
        <v>0</v>
      </c>
      <c r="G53" s="264">
        <f>'[51]Physician Subsidies'!G9</f>
        <v>0</v>
      </c>
      <c r="H53" s="114">
        <f>(D53+E53)-F53-G53</f>
        <v>957608</v>
      </c>
    </row>
    <row r="54" spans="1:8" ht="18" customHeight="1" x14ac:dyDescent="0.55000000000000004">
      <c r="A54" s="42" t="s">
        <v>260</v>
      </c>
      <c r="B54" s="130" t="s">
        <v>425</v>
      </c>
      <c r="D54" s="113">
        <v>3729</v>
      </c>
      <c r="E54" s="120"/>
      <c r="F54" s="120"/>
      <c r="G54" s="113">
        <v>75</v>
      </c>
      <c r="H54" s="114">
        <f t="shared" ref="H54:H66" si="2">(D54+E54)-F54-G54</f>
        <v>3654</v>
      </c>
    </row>
    <row r="55" spans="1:8" ht="18" customHeight="1" x14ac:dyDescent="0.55000000000000004">
      <c r="A55" s="42" t="s">
        <v>262</v>
      </c>
      <c r="B55" s="130" t="s">
        <v>426</v>
      </c>
      <c r="D55" s="113">
        <v>11820</v>
      </c>
      <c r="E55" s="120"/>
      <c r="F55" s="120"/>
      <c r="G55" s="113">
        <v>9986</v>
      </c>
      <c r="H55" s="114">
        <f t="shared" si="2"/>
        <v>1834</v>
      </c>
    </row>
    <row r="56" spans="1:8" ht="18" customHeight="1" x14ac:dyDescent="0.55000000000000004">
      <c r="A56" s="42" t="s">
        <v>264</v>
      </c>
      <c r="B56" s="133" t="s">
        <v>427</v>
      </c>
      <c r="D56" s="113">
        <v>468387</v>
      </c>
      <c r="E56" s="120"/>
      <c r="F56" s="120"/>
      <c r="G56" s="113">
        <v>194537</v>
      </c>
      <c r="H56" s="114">
        <f t="shared" si="2"/>
        <v>273850</v>
      </c>
    </row>
    <row r="57" spans="1:8" ht="18" customHeight="1" x14ac:dyDescent="0.55000000000000004">
      <c r="A57" s="42" t="s">
        <v>266</v>
      </c>
      <c r="B57" s="130" t="s">
        <v>428</v>
      </c>
      <c r="D57" s="113">
        <v>984672</v>
      </c>
      <c r="E57" s="120"/>
      <c r="F57" s="120"/>
      <c r="G57" s="113">
        <v>647469</v>
      </c>
      <c r="H57" s="114">
        <f t="shared" si="2"/>
        <v>337203</v>
      </c>
    </row>
    <row r="58" spans="1:8" ht="18" customHeight="1" x14ac:dyDescent="0.55000000000000004">
      <c r="A58" s="42" t="s">
        <v>268</v>
      </c>
      <c r="B58" s="130" t="s">
        <v>429</v>
      </c>
      <c r="D58" s="113">
        <v>761170</v>
      </c>
      <c r="E58" s="120"/>
      <c r="F58" s="120"/>
      <c r="G58" s="113">
        <v>663641</v>
      </c>
      <c r="H58" s="114">
        <f>(D58+E58)-F58-G58</f>
        <v>97529</v>
      </c>
    </row>
    <row r="59" spans="1:8" ht="18" customHeight="1" x14ac:dyDescent="0.55000000000000004">
      <c r="A59" s="42" t="s">
        <v>270</v>
      </c>
      <c r="B59" s="130" t="s">
        <v>430</v>
      </c>
      <c r="D59" s="131">
        <v>888671</v>
      </c>
      <c r="E59" s="132"/>
      <c r="F59" s="132"/>
      <c r="G59" s="131">
        <v>422323</v>
      </c>
      <c r="H59" s="114">
        <f t="shared" si="2"/>
        <v>466348</v>
      </c>
    </row>
    <row r="60" spans="1:8" ht="18" customHeight="1" x14ac:dyDescent="0.55000000000000004">
      <c r="A60" s="42" t="s">
        <v>272</v>
      </c>
      <c r="B60" s="185" t="s">
        <v>431</v>
      </c>
      <c r="C60" s="126"/>
      <c r="D60" s="125">
        <v>1714331</v>
      </c>
      <c r="E60" s="125"/>
      <c r="F60" s="125"/>
      <c r="G60" s="125">
        <v>448819</v>
      </c>
      <c r="H60" s="114">
        <f t="shared" si="2"/>
        <v>1265512</v>
      </c>
    </row>
    <row r="61" spans="1:8" ht="18" customHeight="1" x14ac:dyDescent="0.55000000000000004">
      <c r="A61" s="42" t="s">
        <v>432</v>
      </c>
      <c r="B61" s="127" t="s">
        <v>433</v>
      </c>
      <c r="C61" s="126"/>
      <c r="D61" s="125">
        <v>143816</v>
      </c>
      <c r="E61" s="125"/>
      <c r="F61" s="125"/>
      <c r="G61" s="125">
        <v>134716</v>
      </c>
      <c r="H61" s="114">
        <f t="shared" si="2"/>
        <v>9100</v>
      </c>
    </row>
    <row r="62" spans="1:8" ht="18" customHeight="1" x14ac:dyDescent="0.55000000000000004">
      <c r="A62" s="42" t="s">
        <v>434</v>
      </c>
      <c r="B62" s="127" t="s">
        <v>435</v>
      </c>
      <c r="C62" s="126"/>
      <c r="D62" s="125">
        <v>87218</v>
      </c>
      <c r="E62" s="125"/>
      <c r="F62" s="125"/>
      <c r="G62" s="125">
        <v>113571</v>
      </c>
      <c r="H62" s="114">
        <f t="shared" si="2"/>
        <v>-26353</v>
      </c>
    </row>
    <row r="63" spans="1:8" ht="18" customHeight="1" x14ac:dyDescent="0.55000000000000004">
      <c r="A63" s="42" t="s">
        <v>436</v>
      </c>
      <c r="B63" s="127" t="s">
        <v>437</v>
      </c>
      <c r="C63" s="126"/>
      <c r="D63" s="125">
        <v>141978</v>
      </c>
      <c r="E63" s="125"/>
      <c r="F63" s="125"/>
      <c r="G63" s="125">
        <v>102292</v>
      </c>
      <c r="H63" s="114">
        <f t="shared" si="2"/>
        <v>39686</v>
      </c>
    </row>
    <row r="64" spans="1:8" ht="18" customHeight="1" x14ac:dyDescent="0.55000000000000004">
      <c r="A64" s="42" t="s">
        <v>438</v>
      </c>
      <c r="B64" s="127" t="s">
        <v>439</v>
      </c>
      <c r="C64" s="126"/>
      <c r="D64" s="125">
        <v>504591</v>
      </c>
      <c r="E64" s="125"/>
      <c r="F64" s="125"/>
      <c r="G64" s="125">
        <v>369277</v>
      </c>
      <c r="H64" s="114">
        <f t="shared" si="2"/>
        <v>135314</v>
      </c>
    </row>
    <row r="65" spans="1:10" ht="18" customHeight="1" x14ac:dyDescent="0.55000000000000004">
      <c r="A65" s="42" t="s">
        <v>274</v>
      </c>
      <c r="B65" s="127" t="s">
        <v>440</v>
      </c>
      <c r="C65" s="126"/>
      <c r="D65" s="125">
        <v>568947</v>
      </c>
      <c r="E65" s="125"/>
      <c r="F65" s="125"/>
      <c r="G65" s="125">
        <v>177473</v>
      </c>
      <c r="H65" s="114">
        <f t="shared" si="2"/>
        <v>391474</v>
      </c>
    </row>
    <row r="66" spans="1:10" ht="18" customHeight="1" x14ac:dyDescent="0.55000000000000004">
      <c r="A66" s="42" t="s">
        <v>275</v>
      </c>
      <c r="B66" s="127" t="s">
        <v>441</v>
      </c>
      <c r="C66" s="126"/>
      <c r="D66" s="125">
        <v>111349</v>
      </c>
      <c r="E66" s="125"/>
      <c r="F66" s="125"/>
      <c r="G66" s="125">
        <v>53008</v>
      </c>
      <c r="H66" s="114">
        <f t="shared" si="2"/>
        <v>58341</v>
      </c>
    </row>
    <row r="67" spans="1:10" ht="18" customHeight="1" x14ac:dyDescent="0.55000000000000004">
      <c r="A67" s="42"/>
      <c r="E67" s="186"/>
      <c r="F67" s="128"/>
      <c r="G67" s="152"/>
      <c r="H67" s="152"/>
    </row>
    <row r="68" spans="1:10" ht="18" customHeight="1" x14ac:dyDescent="0.55000000000000004">
      <c r="A68" s="42" t="s">
        <v>200</v>
      </c>
      <c r="B68" s="105" t="s">
        <v>276</v>
      </c>
      <c r="C68" s="105" t="s">
        <v>253</v>
      </c>
      <c r="D68" s="114">
        <f>SUM(D53:D66)</f>
        <v>6991060</v>
      </c>
      <c r="E68" s="114">
        <f>SUM(E53:E66)</f>
        <v>357227</v>
      </c>
      <c r="F68" s="114">
        <f>SUM(F53:F66)</f>
        <v>0</v>
      </c>
      <c r="G68" s="114">
        <f>SUM(G53:G66)</f>
        <v>3337187</v>
      </c>
      <c r="H68" s="114">
        <f>SUM(H53:H67)</f>
        <v>4011100</v>
      </c>
    </row>
    <row r="69" spans="1:10" ht="18" customHeight="1" x14ac:dyDescent="0.55000000000000004">
      <c r="D69" s="149"/>
      <c r="E69" s="149"/>
      <c r="F69" s="149"/>
      <c r="G69" s="149"/>
      <c r="H69" s="149"/>
    </row>
    <row r="70" spans="1:10" ht="42.75" customHeight="1" x14ac:dyDescent="0.55000000000000004">
      <c r="D70" s="109" t="s">
        <v>99</v>
      </c>
      <c r="E70" s="109" t="s">
        <v>100</v>
      </c>
      <c r="F70" s="109" t="s">
        <v>249</v>
      </c>
      <c r="G70" s="109" t="s">
        <v>250</v>
      </c>
      <c r="H70" s="109" t="s">
        <v>251</v>
      </c>
    </row>
    <row r="71" spans="1:10" ht="18" customHeight="1" x14ac:dyDescent="0.55000000000000004">
      <c r="A71" s="110" t="s">
        <v>277</v>
      </c>
      <c r="B71" s="105" t="s">
        <v>151</v>
      </c>
      <c r="D71" s="187"/>
      <c r="E71" s="128"/>
      <c r="F71" s="128"/>
      <c r="G71" s="187"/>
      <c r="H71" s="128"/>
    </row>
    <row r="72" spans="1:10" ht="18" customHeight="1" x14ac:dyDescent="0.55000000000000004">
      <c r="A72" s="42" t="s">
        <v>201</v>
      </c>
      <c r="B72" s="44" t="s">
        <v>152</v>
      </c>
      <c r="D72" s="188"/>
      <c r="E72" s="120"/>
      <c r="F72" s="120"/>
      <c r="G72" s="188"/>
      <c r="H72" s="114">
        <f>(D72+E72)-F72-G72</f>
        <v>0</v>
      </c>
      <c r="J72" s="129"/>
    </row>
    <row r="73" spans="1:10" ht="18" customHeight="1" x14ac:dyDescent="0.55000000000000004">
      <c r="A73" s="42" t="s">
        <v>202</v>
      </c>
      <c r="B73" s="44" t="s">
        <v>153</v>
      </c>
      <c r="D73" s="188"/>
      <c r="E73" s="120"/>
      <c r="F73" s="120"/>
      <c r="G73" s="188"/>
      <c r="H73" s="114">
        <f>(D73+E73)-F73-G73</f>
        <v>0</v>
      </c>
    </row>
    <row r="74" spans="1:10" ht="18" customHeight="1" x14ac:dyDescent="0.55000000000000004">
      <c r="A74" s="42" t="s">
        <v>203</v>
      </c>
      <c r="B74" s="130"/>
      <c r="C74" s="105"/>
      <c r="D74" s="131"/>
      <c r="E74" s="120"/>
      <c r="F74" s="132"/>
      <c r="G74" s="131"/>
      <c r="H74" s="114">
        <f>(D74+E74)-F74-G74</f>
        <v>0</v>
      </c>
    </row>
    <row r="75" spans="1:10" ht="18" customHeight="1" x14ac:dyDescent="0.55000000000000004">
      <c r="A75" s="42" t="s">
        <v>278</v>
      </c>
      <c r="B75" s="130"/>
      <c r="C75" s="105"/>
      <c r="D75" s="131"/>
      <c r="E75" s="120"/>
      <c r="F75" s="132"/>
      <c r="G75" s="131"/>
      <c r="H75" s="114">
        <f>(D75+E75)-F75-G75</f>
        <v>0</v>
      </c>
    </row>
    <row r="76" spans="1:10" ht="18" customHeight="1" x14ac:dyDescent="0.55000000000000004">
      <c r="A76" s="42" t="s">
        <v>279</v>
      </c>
      <c r="B76" s="133"/>
      <c r="C76" s="105"/>
      <c r="D76" s="113"/>
      <c r="E76" s="120"/>
      <c r="F76" s="120"/>
      <c r="G76" s="113"/>
      <c r="H76" s="114">
        <f>(D76+E76)-F76-G76</f>
        <v>0</v>
      </c>
    </row>
    <row r="77" spans="1:10" ht="18" customHeight="1" x14ac:dyDescent="0.55000000000000004">
      <c r="A77" s="42"/>
      <c r="C77" s="105"/>
      <c r="D77" s="134"/>
      <c r="E77" s="128"/>
      <c r="F77" s="128"/>
      <c r="G77" s="134"/>
      <c r="H77" s="128"/>
    </row>
    <row r="78" spans="1:10" ht="18" customHeight="1" x14ac:dyDescent="0.55000000000000004">
      <c r="A78" s="110" t="s">
        <v>154</v>
      </c>
      <c r="B78" s="105" t="s">
        <v>280</v>
      </c>
      <c r="C78" s="105" t="s">
        <v>253</v>
      </c>
      <c r="D78" s="114">
        <f>SUM(D72:D76)</f>
        <v>0</v>
      </c>
      <c r="E78" s="135">
        <f>SUM(E72:E76)</f>
        <v>0</v>
      </c>
      <c r="F78" s="135">
        <f>SUM(F72:F76)</f>
        <v>0</v>
      </c>
      <c r="G78" s="114">
        <f>SUM(G72:G76)</f>
        <v>0</v>
      </c>
      <c r="H78" s="114">
        <f>SUM(H72:H76)</f>
        <v>0</v>
      </c>
    </row>
    <row r="79" spans="1:10" ht="42.75" customHeight="1" x14ac:dyDescent="0.55000000000000004">
      <c r="D79" s="109" t="s">
        <v>99</v>
      </c>
      <c r="E79" s="109" t="s">
        <v>100</v>
      </c>
      <c r="F79" s="109" t="s">
        <v>249</v>
      </c>
      <c r="G79" s="109" t="s">
        <v>250</v>
      </c>
      <c r="H79" s="109" t="s">
        <v>251</v>
      </c>
    </row>
    <row r="80" spans="1:10" ht="18" customHeight="1" x14ac:dyDescent="0.55000000000000004">
      <c r="A80" s="110" t="s">
        <v>281</v>
      </c>
      <c r="B80" s="105" t="s">
        <v>226</v>
      </c>
    </row>
    <row r="81" spans="1:8" ht="18" customHeight="1" x14ac:dyDescent="0.55000000000000004">
      <c r="A81" s="42" t="s">
        <v>204</v>
      </c>
      <c r="B81" s="44" t="s">
        <v>155</v>
      </c>
      <c r="D81" s="113"/>
      <c r="E81" s="136"/>
      <c r="F81" s="122"/>
      <c r="G81" s="113"/>
      <c r="H81" s="114">
        <f>(D81-F81-G81)</f>
        <v>0</v>
      </c>
    </row>
    <row r="82" spans="1:8" ht="18" customHeight="1" x14ac:dyDescent="0.55000000000000004">
      <c r="A82" s="42" t="s">
        <v>205</v>
      </c>
      <c r="B82" s="44" t="s">
        <v>156</v>
      </c>
      <c r="D82" s="113"/>
      <c r="E82" s="136"/>
      <c r="F82" s="122"/>
      <c r="G82" s="113"/>
      <c r="H82" s="114">
        <f>(D82-F82-G82)</f>
        <v>0</v>
      </c>
    </row>
    <row r="83" spans="1:8" ht="18" customHeight="1" x14ac:dyDescent="0.55000000000000004">
      <c r="A83" s="42" t="s">
        <v>206</v>
      </c>
      <c r="B83" s="44" t="s">
        <v>157</v>
      </c>
      <c r="D83" s="113">
        <v>2192</v>
      </c>
      <c r="E83" s="136"/>
      <c r="F83" s="122"/>
      <c r="G83" s="113">
        <v>848</v>
      </c>
      <c r="H83" s="114">
        <f>(D83-F83-G83)</f>
        <v>1344</v>
      </c>
    </row>
    <row r="84" spans="1:8" ht="18" customHeight="1" x14ac:dyDescent="0.55000000000000004">
      <c r="A84" s="42" t="s">
        <v>207</v>
      </c>
      <c r="B84" s="44" t="s">
        <v>158</v>
      </c>
      <c r="D84" s="113"/>
      <c r="E84" s="136"/>
      <c r="F84" s="122"/>
      <c r="G84" s="113"/>
      <c r="H84" s="114">
        <f>(D84-F84-G84)</f>
        <v>0</v>
      </c>
    </row>
    <row r="85" spans="1:8" ht="18" customHeight="1" x14ac:dyDescent="0.55000000000000004">
      <c r="A85" s="42"/>
      <c r="H85" s="137"/>
    </row>
    <row r="86" spans="1:8" ht="18" customHeight="1" x14ac:dyDescent="0.55000000000000004">
      <c r="A86" s="42" t="s">
        <v>159</v>
      </c>
      <c r="B86" s="105" t="s">
        <v>282</v>
      </c>
      <c r="C86" s="105" t="s">
        <v>253</v>
      </c>
      <c r="D86" s="114">
        <f>SUM(D81:D84)</f>
        <v>2192</v>
      </c>
      <c r="E86" s="138"/>
      <c r="F86" s="114">
        <f>SUM(F81:F84)</f>
        <v>0</v>
      </c>
      <c r="G86" s="114">
        <f>SUM(G81:G84)</f>
        <v>848</v>
      </c>
      <c r="H86" s="114">
        <f>SUM(H81:H84)</f>
        <v>1344</v>
      </c>
    </row>
    <row r="87" spans="1:8" ht="18" customHeight="1" thickBot="1" x14ac:dyDescent="0.6">
      <c r="A87" s="42"/>
      <c r="D87" s="123"/>
      <c r="E87" s="123"/>
      <c r="F87" s="123"/>
      <c r="G87" s="123"/>
      <c r="H87" s="123"/>
    </row>
    <row r="88" spans="1:8" ht="42.75" customHeight="1" x14ac:dyDescent="0.55000000000000004">
      <c r="D88" s="109" t="s">
        <v>99</v>
      </c>
      <c r="E88" s="109" t="s">
        <v>100</v>
      </c>
      <c r="F88" s="109" t="s">
        <v>249</v>
      </c>
      <c r="G88" s="109" t="s">
        <v>250</v>
      </c>
      <c r="H88" s="109" t="s">
        <v>251</v>
      </c>
    </row>
    <row r="89" spans="1:8" ht="18" customHeight="1" x14ac:dyDescent="0.55000000000000004">
      <c r="A89" s="110" t="s">
        <v>283</v>
      </c>
      <c r="B89" s="105" t="s">
        <v>160</v>
      </c>
    </row>
    <row r="90" spans="1:8" ht="18" customHeight="1" x14ac:dyDescent="0.55000000000000004">
      <c r="A90" s="42" t="s">
        <v>165</v>
      </c>
      <c r="B90" s="44" t="s">
        <v>188</v>
      </c>
      <c r="D90" s="113"/>
      <c r="E90" s="120"/>
      <c r="F90" s="120"/>
      <c r="G90" s="113"/>
      <c r="H90" s="114">
        <f>(D90+E90)-F90-G90</f>
        <v>0</v>
      </c>
    </row>
    <row r="91" spans="1:8" ht="18" customHeight="1" x14ac:dyDescent="0.55000000000000004">
      <c r="A91" s="42" t="s">
        <v>209</v>
      </c>
      <c r="B91" s="44" t="s">
        <v>161</v>
      </c>
      <c r="D91" s="113"/>
      <c r="E91" s="120"/>
      <c r="F91" s="120"/>
      <c r="G91" s="113"/>
      <c r="H91" s="114">
        <f t="shared" ref="H91:H100" si="3">(D91+E91)-F91-G91</f>
        <v>0</v>
      </c>
    </row>
    <row r="92" spans="1:8" ht="18" customHeight="1" x14ac:dyDescent="0.55000000000000004">
      <c r="A92" s="42" t="s">
        <v>210</v>
      </c>
      <c r="B92" s="44" t="s">
        <v>186</v>
      </c>
      <c r="D92" s="113"/>
      <c r="E92" s="120"/>
      <c r="F92" s="120"/>
      <c r="G92" s="113"/>
      <c r="H92" s="114">
        <f t="shared" si="3"/>
        <v>0</v>
      </c>
    </row>
    <row r="93" spans="1:8" ht="18" customHeight="1" x14ac:dyDescent="0.55000000000000004">
      <c r="A93" s="42" t="s">
        <v>211</v>
      </c>
      <c r="B93" s="44" t="s">
        <v>162</v>
      </c>
      <c r="D93" s="113"/>
      <c r="E93" s="120"/>
      <c r="F93" s="120"/>
      <c r="G93" s="113"/>
      <c r="H93" s="114">
        <f t="shared" si="3"/>
        <v>0</v>
      </c>
    </row>
    <row r="94" spans="1:8" ht="18" customHeight="1" x14ac:dyDescent="0.55000000000000004">
      <c r="A94" s="42" t="s">
        <v>212</v>
      </c>
      <c r="B94" s="44" t="s">
        <v>163</v>
      </c>
      <c r="D94" s="113"/>
      <c r="E94" s="120"/>
      <c r="F94" s="120"/>
      <c r="G94" s="113"/>
      <c r="H94" s="114">
        <f t="shared" si="3"/>
        <v>0</v>
      </c>
    </row>
    <row r="95" spans="1:8" ht="18" customHeight="1" x14ac:dyDescent="0.55000000000000004">
      <c r="A95" s="42" t="s">
        <v>213</v>
      </c>
      <c r="B95" s="44" t="s">
        <v>164</v>
      </c>
      <c r="D95" s="113">
        <v>3727</v>
      </c>
      <c r="E95" s="120">
        <v>2218</v>
      </c>
      <c r="F95" s="120"/>
      <c r="G95" s="113"/>
      <c r="H95" s="114">
        <f t="shared" si="3"/>
        <v>5945</v>
      </c>
    </row>
    <row r="96" spans="1:8" ht="18" customHeight="1" x14ac:dyDescent="0.55000000000000004">
      <c r="A96" s="42" t="s">
        <v>214</v>
      </c>
      <c r="B96" s="44" t="s">
        <v>187</v>
      </c>
      <c r="D96" s="139">
        <v>5088</v>
      </c>
      <c r="E96" s="120">
        <v>3027</v>
      </c>
      <c r="F96" s="189"/>
      <c r="G96" s="139"/>
      <c r="H96" s="114">
        <f t="shared" si="3"/>
        <v>8115</v>
      </c>
    </row>
    <row r="97" spans="1:8" ht="18" customHeight="1" x14ac:dyDescent="0.55000000000000004">
      <c r="A97" s="42" t="s">
        <v>215</v>
      </c>
      <c r="B97" s="44" t="s">
        <v>189</v>
      </c>
      <c r="D97" s="113">
        <v>356258</v>
      </c>
      <c r="E97" s="120">
        <v>211974</v>
      </c>
      <c r="F97" s="120"/>
      <c r="G97" s="113"/>
      <c r="H97" s="114">
        <f t="shared" si="3"/>
        <v>568232</v>
      </c>
    </row>
    <row r="98" spans="1:8" ht="18" customHeight="1" x14ac:dyDescent="0.55000000000000004">
      <c r="A98" s="42" t="s">
        <v>216</v>
      </c>
      <c r="B98" s="130"/>
      <c r="D98" s="113"/>
      <c r="E98" s="120"/>
      <c r="F98" s="120"/>
      <c r="G98" s="113"/>
      <c r="H98" s="114">
        <f t="shared" si="3"/>
        <v>0</v>
      </c>
    </row>
    <row r="99" spans="1:8" ht="18" customHeight="1" x14ac:dyDescent="0.55000000000000004">
      <c r="A99" s="42" t="s">
        <v>284</v>
      </c>
      <c r="B99" s="130"/>
      <c r="D99" s="113"/>
      <c r="E99" s="120"/>
      <c r="F99" s="120"/>
      <c r="G99" s="113"/>
      <c r="H99" s="114">
        <f t="shared" si="3"/>
        <v>0</v>
      </c>
    </row>
    <row r="100" spans="1:8" ht="18" customHeight="1" x14ac:dyDescent="0.55000000000000004">
      <c r="A100" s="42" t="s">
        <v>285</v>
      </c>
      <c r="B100" s="130"/>
      <c r="D100" s="113"/>
      <c r="E100" s="120"/>
      <c r="F100" s="120"/>
      <c r="G100" s="113"/>
      <c r="H100" s="114">
        <f t="shared" si="3"/>
        <v>0</v>
      </c>
    </row>
    <row r="101" spans="1:8" ht="18" customHeight="1" x14ac:dyDescent="0.55000000000000004">
      <c r="A101" s="42"/>
    </row>
    <row r="102" spans="1:8" ht="18" customHeight="1" x14ac:dyDescent="0.55000000000000004">
      <c r="A102" s="110" t="s">
        <v>166</v>
      </c>
      <c r="B102" s="105" t="s">
        <v>286</v>
      </c>
      <c r="C102" s="105" t="s">
        <v>253</v>
      </c>
      <c r="D102" s="114">
        <f>SUM(D90:D100)</f>
        <v>365073</v>
      </c>
      <c r="E102" s="114">
        <f>SUM(E90:E100)</f>
        <v>217219</v>
      </c>
      <c r="F102" s="114">
        <f>SUM(F90:F100)</f>
        <v>0</v>
      </c>
      <c r="G102" s="114">
        <f>SUM(G90:G100)</f>
        <v>0</v>
      </c>
      <c r="H102" s="114">
        <f>SUM(H90:H100)</f>
        <v>582292</v>
      </c>
    </row>
    <row r="103" spans="1:8" ht="18" customHeight="1" thickBot="1" x14ac:dyDescent="0.6">
      <c r="B103" s="105"/>
      <c r="D103" s="123"/>
      <c r="E103" s="123"/>
      <c r="F103" s="123"/>
      <c r="G103" s="123"/>
      <c r="H103" s="123"/>
    </row>
    <row r="104" spans="1:8" ht="42.75" customHeight="1" x14ac:dyDescent="0.55000000000000004">
      <c r="D104" s="109" t="s">
        <v>99</v>
      </c>
      <c r="E104" s="109" t="s">
        <v>100</v>
      </c>
      <c r="F104" s="109" t="s">
        <v>249</v>
      </c>
      <c r="G104" s="109" t="s">
        <v>250</v>
      </c>
      <c r="H104" s="109" t="s">
        <v>251</v>
      </c>
    </row>
    <row r="105" spans="1:8" ht="18" customHeight="1" x14ac:dyDescent="0.55000000000000004">
      <c r="A105" s="110" t="s">
        <v>287</v>
      </c>
      <c r="B105" s="105" t="s">
        <v>167</v>
      </c>
    </row>
    <row r="106" spans="1:8" ht="18" customHeight="1" x14ac:dyDescent="0.55000000000000004">
      <c r="A106" s="42" t="s">
        <v>219</v>
      </c>
      <c r="B106" s="44" t="s">
        <v>190</v>
      </c>
      <c r="D106" s="113">
        <v>4156</v>
      </c>
      <c r="E106" s="120">
        <v>2473</v>
      </c>
      <c r="F106" s="120"/>
      <c r="G106" s="113"/>
      <c r="H106" s="114">
        <f>(D106+E106)-F106-G106</f>
        <v>6629</v>
      </c>
    </row>
    <row r="107" spans="1:8" ht="18" customHeight="1" x14ac:dyDescent="0.55000000000000004">
      <c r="A107" s="42" t="s">
        <v>220</v>
      </c>
      <c r="B107" s="44" t="s">
        <v>168</v>
      </c>
      <c r="D107" s="113"/>
      <c r="E107" s="120"/>
      <c r="F107" s="120"/>
      <c r="G107" s="113"/>
      <c r="H107" s="114">
        <f>(D107+E107)-F107-G107</f>
        <v>0</v>
      </c>
    </row>
    <row r="108" spans="1:8" ht="18" customHeight="1" x14ac:dyDescent="0.55000000000000004">
      <c r="A108" s="42" t="s">
        <v>221</v>
      </c>
      <c r="B108" s="130" t="s">
        <v>442</v>
      </c>
      <c r="D108" s="113">
        <v>2891</v>
      </c>
      <c r="E108" s="120">
        <v>1720</v>
      </c>
      <c r="F108" s="120"/>
      <c r="G108" s="113"/>
      <c r="H108" s="114">
        <f>(D108+E108)-F108-G108</f>
        <v>4611</v>
      </c>
    </row>
    <row r="109" spans="1:8" ht="18" customHeight="1" x14ac:dyDescent="0.55000000000000004">
      <c r="A109" s="42" t="s">
        <v>288</v>
      </c>
      <c r="B109" s="130"/>
      <c r="D109" s="113"/>
      <c r="E109" s="120"/>
      <c r="F109" s="120"/>
      <c r="G109" s="113"/>
      <c r="H109" s="114">
        <f>(D109+E109)-F109-G109</f>
        <v>0</v>
      </c>
    </row>
    <row r="110" spans="1:8" ht="18" customHeight="1" x14ac:dyDescent="0.55000000000000004">
      <c r="A110" s="42" t="s">
        <v>289</v>
      </c>
      <c r="B110" s="130"/>
      <c r="D110" s="113"/>
      <c r="E110" s="120"/>
      <c r="F110" s="120"/>
      <c r="G110" s="113"/>
      <c r="H110" s="114">
        <f>(D110+E110)-F110-G110</f>
        <v>0</v>
      </c>
    </row>
    <row r="111" spans="1:8" ht="18" customHeight="1" x14ac:dyDescent="0.55000000000000004">
      <c r="B111" s="105"/>
    </row>
    <row r="112" spans="1:8" ht="18" customHeight="1" x14ac:dyDescent="0.55000000000000004">
      <c r="A112" s="110" t="s">
        <v>170</v>
      </c>
      <c r="B112" s="105" t="s">
        <v>290</v>
      </c>
      <c r="C112" s="105" t="s">
        <v>253</v>
      </c>
      <c r="D112" s="114">
        <f>SUM(D106:D110)</f>
        <v>7047</v>
      </c>
      <c r="E112" s="114">
        <f>SUM(E106:E110)</f>
        <v>4193</v>
      </c>
      <c r="F112" s="114">
        <f>SUM(F106:F110)</f>
        <v>0</v>
      </c>
      <c r="G112" s="114">
        <f>SUM(G106:G110)</f>
        <v>0</v>
      </c>
      <c r="H112" s="114">
        <f>SUM(H106:H110)</f>
        <v>11240</v>
      </c>
    </row>
    <row r="113" spans="1:8" ht="18" customHeight="1" thickBot="1" x14ac:dyDescent="0.6">
      <c r="A113" s="192"/>
      <c r="B113" s="193"/>
      <c r="C113" s="194"/>
      <c r="D113" s="123"/>
      <c r="E113" s="123"/>
      <c r="F113" s="123"/>
      <c r="G113" s="123"/>
      <c r="H113" s="123"/>
    </row>
    <row r="114" spans="1:8" ht="25.5" x14ac:dyDescent="0.55000000000000004">
      <c r="A114" s="110" t="s">
        <v>224</v>
      </c>
      <c r="B114" s="105" t="s">
        <v>291</v>
      </c>
      <c r="F114" s="109"/>
      <c r="G114" s="109" t="s">
        <v>292</v>
      </c>
      <c r="H114" s="109" t="s">
        <v>251</v>
      </c>
    </row>
    <row r="115" spans="1:8" ht="18" customHeight="1" x14ac:dyDescent="0.55000000000000004">
      <c r="A115" s="110" t="s">
        <v>235</v>
      </c>
      <c r="B115" s="105" t="s">
        <v>293</v>
      </c>
      <c r="E115" s="105" t="s">
        <v>294</v>
      </c>
      <c r="F115" s="113">
        <v>2994900</v>
      </c>
      <c r="G115" s="113">
        <f>67029+67029</f>
        <v>134058</v>
      </c>
      <c r="H115" s="114">
        <f>F115-G115</f>
        <v>2860842</v>
      </c>
    </row>
    <row r="116" spans="1:8" ht="18" customHeight="1" x14ac:dyDescent="0.55000000000000004">
      <c r="B116" s="105"/>
      <c r="D116" s="105"/>
    </row>
    <row r="117" spans="1:8" ht="18" customHeight="1" x14ac:dyDescent="0.55000000000000004">
      <c r="A117" s="110"/>
      <c r="B117" s="105" t="s">
        <v>295</v>
      </c>
    </row>
    <row r="118" spans="1:8" ht="18" customHeight="1" x14ac:dyDescent="0.55000000000000004">
      <c r="A118" s="42" t="s">
        <v>296</v>
      </c>
      <c r="B118" s="44" t="s">
        <v>297</v>
      </c>
      <c r="D118" s="143" t="s">
        <v>298</v>
      </c>
      <c r="E118" s="144">
        <v>0.59450000000000003</v>
      </c>
      <c r="F118" s="143" t="s">
        <v>299</v>
      </c>
      <c r="G118" s="144"/>
    </row>
    <row r="119" spans="1:8" ht="18" customHeight="1" x14ac:dyDescent="0.55000000000000004">
      <c r="A119" s="42"/>
      <c r="B119" s="105"/>
      <c r="F119" s="126"/>
    </row>
    <row r="120" spans="1:8" ht="18" customHeight="1" x14ac:dyDescent="0.55000000000000004">
      <c r="A120" s="42" t="s">
        <v>300</v>
      </c>
      <c r="B120" s="105" t="s">
        <v>301</v>
      </c>
      <c r="F120" s="126"/>
    </row>
    <row r="121" spans="1:8" ht="18" customHeight="1" x14ac:dyDescent="0.55000000000000004">
      <c r="A121" s="42" t="s">
        <v>302</v>
      </c>
      <c r="B121" s="44" t="s">
        <v>303</v>
      </c>
      <c r="E121" s="113">
        <f>61900194</f>
        <v>61900194</v>
      </c>
      <c r="F121" s="145"/>
    </row>
    <row r="122" spans="1:8" ht="18" customHeight="1" x14ac:dyDescent="0.55000000000000004">
      <c r="A122" s="42" t="s">
        <v>304</v>
      </c>
      <c r="B122" s="44" t="s">
        <v>305</v>
      </c>
      <c r="E122" s="113">
        <f>2926064+1686172+573159</f>
        <v>5185395</v>
      </c>
      <c r="F122" s="145"/>
    </row>
    <row r="123" spans="1:8" ht="18" customHeight="1" x14ac:dyDescent="0.55000000000000004">
      <c r="A123" s="42" t="s">
        <v>306</v>
      </c>
      <c r="B123" s="105" t="s">
        <v>307</v>
      </c>
      <c r="E123" s="114">
        <f>SUM(E121:E122)</f>
        <v>67085589</v>
      </c>
      <c r="F123" s="146"/>
    </row>
    <row r="124" spans="1:8" ht="18" customHeight="1" x14ac:dyDescent="0.55000000000000004">
      <c r="A124" s="42"/>
      <c r="B124" s="105"/>
      <c r="F124" s="126"/>
    </row>
    <row r="125" spans="1:8" ht="18" customHeight="1" x14ac:dyDescent="0.55000000000000004">
      <c r="A125" s="42" t="s">
        <v>308</v>
      </c>
      <c r="B125" s="105" t="s">
        <v>309</v>
      </c>
      <c r="E125" s="113">
        <f>63270654</f>
        <v>63270654</v>
      </c>
      <c r="F125" s="145"/>
    </row>
    <row r="126" spans="1:8" ht="18" customHeight="1" x14ac:dyDescent="0.55000000000000004">
      <c r="A126" s="42"/>
      <c r="F126" s="126"/>
    </row>
    <row r="127" spans="1:8" ht="18" customHeight="1" x14ac:dyDescent="0.55000000000000004">
      <c r="A127" s="42" t="s">
        <v>310</v>
      </c>
      <c r="B127" s="105" t="s">
        <v>311</v>
      </c>
      <c r="E127" s="113">
        <f>3814935</f>
        <v>3814935</v>
      </c>
      <c r="F127" s="145"/>
    </row>
    <row r="128" spans="1:8" ht="18" customHeight="1" x14ac:dyDescent="0.55000000000000004">
      <c r="A128" s="42"/>
      <c r="F128" s="126"/>
    </row>
    <row r="129" spans="1:8" ht="18" customHeight="1" x14ac:dyDescent="0.55000000000000004">
      <c r="A129" s="42" t="s">
        <v>312</v>
      </c>
      <c r="B129" s="105" t="s">
        <v>313</v>
      </c>
      <c r="E129" s="113">
        <f>-1634288</f>
        <v>-1634288</v>
      </c>
      <c r="F129" s="145"/>
    </row>
    <row r="130" spans="1:8" ht="18" customHeight="1" x14ac:dyDescent="0.55000000000000004">
      <c r="A130" s="42"/>
      <c r="F130" s="126"/>
    </row>
    <row r="131" spans="1:8" ht="18" customHeight="1" x14ac:dyDescent="0.55000000000000004">
      <c r="A131" s="42" t="s">
        <v>314</v>
      </c>
      <c r="B131" s="105" t="s">
        <v>315</v>
      </c>
      <c r="E131" s="113">
        <f>2180647</f>
        <v>2180647</v>
      </c>
      <c r="F131" s="145"/>
      <c r="G131" s="143"/>
    </row>
    <row r="132" spans="1:8" ht="18" customHeight="1" x14ac:dyDescent="0.55000000000000004">
      <c r="A132" s="42"/>
    </row>
    <row r="133" spans="1:8" ht="42.75" customHeight="1" x14ac:dyDescent="0.55000000000000004">
      <c r="D133" s="109" t="s">
        <v>99</v>
      </c>
      <c r="E133" s="109" t="s">
        <v>100</v>
      </c>
      <c r="F133" s="109" t="s">
        <v>249</v>
      </c>
      <c r="G133" s="109" t="s">
        <v>250</v>
      </c>
      <c r="H133" s="109" t="s">
        <v>251</v>
      </c>
    </row>
    <row r="134" spans="1:8" ht="18" customHeight="1" x14ac:dyDescent="0.55000000000000004">
      <c r="A134" s="110" t="s">
        <v>316</v>
      </c>
      <c r="B134" s="105" t="s">
        <v>172</v>
      </c>
    </row>
    <row r="135" spans="1:8" ht="18" customHeight="1" x14ac:dyDescent="0.55000000000000004">
      <c r="A135" s="42" t="s">
        <v>229</v>
      </c>
      <c r="B135" s="44" t="s">
        <v>173</v>
      </c>
      <c r="D135" s="113"/>
      <c r="E135" s="120"/>
      <c r="F135" s="120"/>
      <c r="G135" s="113"/>
      <c r="H135" s="114">
        <f>(D135+E135)-F135-G135</f>
        <v>0</v>
      </c>
    </row>
    <row r="136" spans="1:8" ht="18" customHeight="1" x14ac:dyDescent="0.55000000000000004">
      <c r="A136" s="42" t="s">
        <v>230</v>
      </c>
      <c r="B136" s="44" t="s">
        <v>10</v>
      </c>
      <c r="D136" s="113"/>
      <c r="E136" s="120"/>
      <c r="F136" s="120"/>
      <c r="G136" s="113"/>
      <c r="H136" s="114">
        <f>(D136+E136)-F136-G136</f>
        <v>0</v>
      </c>
    </row>
    <row r="137" spans="1:8" ht="18" customHeight="1" x14ac:dyDescent="0.55000000000000004">
      <c r="A137" s="42" t="s">
        <v>231</v>
      </c>
      <c r="B137" s="43"/>
      <c r="D137" s="113"/>
      <c r="E137" s="120"/>
      <c r="F137" s="120"/>
      <c r="G137" s="113"/>
      <c r="H137" s="114">
        <f>(D137+E137)-F137-G137</f>
        <v>0</v>
      </c>
    </row>
    <row r="138" spans="1:8" ht="18" customHeight="1" x14ac:dyDescent="0.55000000000000004">
      <c r="A138" s="42" t="s">
        <v>317</v>
      </c>
      <c r="B138" s="43"/>
      <c r="D138" s="113"/>
      <c r="E138" s="120"/>
      <c r="F138" s="120"/>
      <c r="G138" s="113"/>
      <c r="H138" s="114">
        <f>(D138+E138)-F138-G138</f>
        <v>0</v>
      </c>
    </row>
    <row r="139" spans="1:8" ht="18" customHeight="1" x14ac:dyDescent="0.55000000000000004">
      <c r="A139" s="42" t="s">
        <v>318</v>
      </c>
      <c r="B139" s="43"/>
      <c r="D139" s="113"/>
      <c r="E139" s="120"/>
      <c r="F139" s="120"/>
      <c r="G139" s="113"/>
      <c r="H139" s="114">
        <f>(D139+E139)-F139-G139</f>
        <v>0</v>
      </c>
    </row>
    <row r="140" spans="1:8" ht="18" customHeight="1" x14ac:dyDescent="0.55000000000000004">
      <c r="A140" s="110"/>
    </row>
    <row r="141" spans="1:8" ht="18" customHeight="1" x14ac:dyDescent="0.55000000000000004">
      <c r="A141" s="110" t="s">
        <v>174</v>
      </c>
      <c r="B141" s="105" t="s">
        <v>319</v>
      </c>
      <c r="D141" s="114">
        <f>SUM(D135:D139)</f>
        <v>0</v>
      </c>
      <c r="E141" s="114">
        <f>SUM(E135:E139)</f>
        <v>0</v>
      </c>
      <c r="F141" s="114">
        <f>SUM(F135:F139)</f>
        <v>0</v>
      </c>
      <c r="G141" s="114">
        <f>SUM(G135:G139)</f>
        <v>0</v>
      </c>
      <c r="H141" s="114">
        <f>SUM(H135:H139)</f>
        <v>0</v>
      </c>
    </row>
    <row r="142" spans="1:8" ht="18" customHeight="1" x14ac:dyDescent="0.55000000000000004">
      <c r="A142" s="44"/>
    </row>
    <row r="143" spans="1:8" ht="42.75" customHeight="1" x14ac:dyDescent="0.55000000000000004">
      <c r="D143" s="109" t="s">
        <v>99</v>
      </c>
      <c r="E143" s="109" t="s">
        <v>100</v>
      </c>
      <c r="F143" s="109" t="s">
        <v>249</v>
      </c>
      <c r="G143" s="109" t="s">
        <v>250</v>
      </c>
      <c r="H143" s="109" t="s">
        <v>251</v>
      </c>
    </row>
    <row r="144" spans="1:8" ht="18" customHeight="1" x14ac:dyDescent="0.55000000000000004">
      <c r="A144" s="110" t="s">
        <v>320</v>
      </c>
      <c r="B144" s="105" t="s">
        <v>175</v>
      </c>
    </row>
    <row r="145" spans="1:8" ht="18" customHeight="1" x14ac:dyDescent="0.55000000000000004">
      <c r="A145" s="42" t="s">
        <v>137</v>
      </c>
      <c r="B145" s="105" t="s">
        <v>6</v>
      </c>
      <c r="D145" s="147">
        <f>D36</f>
        <v>153908</v>
      </c>
      <c r="E145" s="147">
        <f>E36</f>
        <v>91574</v>
      </c>
      <c r="F145" s="147">
        <f>F36</f>
        <v>0</v>
      </c>
      <c r="G145" s="147">
        <f>G36</f>
        <v>2071</v>
      </c>
      <c r="H145" s="147">
        <f>H36</f>
        <v>243411</v>
      </c>
    </row>
    <row r="146" spans="1:8" ht="18" customHeight="1" x14ac:dyDescent="0.55000000000000004">
      <c r="A146" s="42" t="s">
        <v>148</v>
      </c>
      <c r="B146" s="105" t="s">
        <v>176</v>
      </c>
      <c r="D146" s="147">
        <f>D49</f>
        <v>142591</v>
      </c>
      <c r="E146" s="147">
        <f>E49</f>
        <v>84842</v>
      </c>
      <c r="F146" s="147">
        <f>F49</f>
        <v>0</v>
      </c>
      <c r="G146" s="147">
        <f>G49</f>
        <v>0</v>
      </c>
      <c r="H146" s="147">
        <f>H49</f>
        <v>227433</v>
      </c>
    </row>
    <row r="147" spans="1:8" ht="18" customHeight="1" x14ac:dyDescent="0.55000000000000004">
      <c r="A147" s="42" t="s">
        <v>200</v>
      </c>
      <c r="B147" s="105" t="s">
        <v>177</v>
      </c>
      <c r="D147" s="147">
        <f>D68</f>
        <v>6991060</v>
      </c>
      <c r="E147" s="147">
        <f>E68</f>
        <v>357227</v>
      </c>
      <c r="F147" s="147">
        <f>F68</f>
        <v>0</v>
      </c>
      <c r="G147" s="147">
        <f>G68</f>
        <v>3337187</v>
      </c>
      <c r="H147" s="147">
        <f>H68</f>
        <v>4011100</v>
      </c>
    </row>
    <row r="148" spans="1:8" ht="18" customHeight="1" x14ac:dyDescent="0.55000000000000004">
      <c r="A148" s="42" t="s">
        <v>154</v>
      </c>
      <c r="B148" s="105" t="s">
        <v>8</v>
      </c>
      <c r="D148" s="147">
        <f>D78</f>
        <v>0</v>
      </c>
      <c r="E148" s="147">
        <f>E78</f>
        <v>0</v>
      </c>
      <c r="F148" s="147">
        <f>F78</f>
        <v>0</v>
      </c>
      <c r="G148" s="147">
        <f>G78</f>
        <v>0</v>
      </c>
      <c r="H148" s="147">
        <f>H78</f>
        <v>0</v>
      </c>
    </row>
    <row r="149" spans="1:8" ht="18" customHeight="1" x14ac:dyDescent="0.55000000000000004">
      <c r="A149" s="42" t="s">
        <v>159</v>
      </c>
      <c r="B149" s="105" t="s">
        <v>9</v>
      </c>
      <c r="D149" s="147">
        <f>D86</f>
        <v>2192</v>
      </c>
      <c r="E149" s="147">
        <f>E86</f>
        <v>0</v>
      </c>
      <c r="F149" s="147">
        <f>F86</f>
        <v>0</v>
      </c>
      <c r="G149" s="147">
        <f>G86</f>
        <v>848</v>
      </c>
      <c r="H149" s="147">
        <f>H86</f>
        <v>1344</v>
      </c>
    </row>
    <row r="150" spans="1:8" ht="18" customHeight="1" x14ac:dyDescent="0.55000000000000004">
      <c r="A150" s="42" t="s">
        <v>166</v>
      </c>
      <c r="B150" s="105" t="s">
        <v>178</v>
      </c>
      <c r="D150" s="147">
        <f>D102</f>
        <v>365073</v>
      </c>
      <c r="E150" s="147">
        <f>E102</f>
        <v>217219</v>
      </c>
      <c r="F150" s="147">
        <f>F102</f>
        <v>0</v>
      </c>
      <c r="G150" s="147">
        <f>G102</f>
        <v>0</v>
      </c>
      <c r="H150" s="147">
        <f>H102</f>
        <v>582292</v>
      </c>
    </row>
    <row r="151" spans="1:8" ht="18" customHeight="1" x14ac:dyDescent="0.55000000000000004">
      <c r="A151" s="42" t="s">
        <v>170</v>
      </c>
      <c r="B151" s="105" t="s">
        <v>11</v>
      </c>
      <c r="D151" s="114">
        <f>D112</f>
        <v>7047</v>
      </c>
      <c r="E151" s="114">
        <f>E112</f>
        <v>4193</v>
      </c>
      <c r="F151" s="114">
        <f>F112</f>
        <v>0</v>
      </c>
      <c r="G151" s="114">
        <f>G112</f>
        <v>0</v>
      </c>
      <c r="H151" s="114">
        <f>H112</f>
        <v>11240</v>
      </c>
    </row>
    <row r="152" spans="1:8" ht="18" customHeight="1" x14ac:dyDescent="0.55000000000000004">
      <c r="A152" s="42" t="s">
        <v>235</v>
      </c>
      <c r="B152" s="105" t="s">
        <v>179</v>
      </c>
      <c r="D152" s="148" t="s">
        <v>321</v>
      </c>
      <c r="E152" s="148" t="s">
        <v>321</v>
      </c>
      <c r="F152" s="148"/>
      <c r="G152" s="148" t="s">
        <v>321</v>
      </c>
      <c r="H152" s="147">
        <f>H115</f>
        <v>2860842</v>
      </c>
    </row>
    <row r="153" spans="1:8" ht="18" customHeight="1" x14ac:dyDescent="0.55000000000000004">
      <c r="A153" s="42" t="s">
        <v>174</v>
      </c>
      <c r="B153" s="105" t="s">
        <v>180</v>
      </c>
      <c r="D153" s="114">
        <f>D141</f>
        <v>0</v>
      </c>
      <c r="E153" s="114">
        <f>E141</f>
        <v>0</v>
      </c>
      <c r="F153" s="114">
        <f>F141</f>
        <v>0</v>
      </c>
      <c r="G153" s="114">
        <f>G141</f>
        <v>0</v>
      </c>
      <c r="H153" s="114">
        <f>H141</f>
        <v>0</v>
      </c>
    </row>
    <row r="154" spans="1:8" ht="18" customHeight="1" x14ac:dyDescent="0.55000000000000004">
      <c r="A154" s="42" t="s">
        <v>107</v>
      </c>
      <c r="B154" s="105" t="s">
        <v>108</v>
      </c>
      <c r="D154" s="114">
        <f>D18</f>
        <v>1047016.9936893645</v>
      </c>
      <c r="E154" s="114">
        <f>E18</f>
        <v>0</v>
      </c>
      <c r="F154" s="114">
        <f>F18</f>
        <v>0</v>
      </c>
      <c r="G154" s="114">
        <f>G18</f>
        <v>846453.23457250104</v>
      </c>
      <c r="H154" s="114">
        <f>H18</f>
        <v>200563.75911686348</v>
      </c>
    </row>
    <row r="155" spans="1:8" ht="18" customHeight="1" x14ac:dyDescent="0.55000000000000004">
      <c r="B155" s="105"/>
      <c r="D155" s="149"/>
      <c r="E155" s="149"/>
      <c r="F155" s="149"/>
      <c r="G155" s="149"/>
      <c r="H155" s="149"/>
    </row>
    <row r="156" spans="1:8" ht="18" customHeight="1" x14ac:dyDescent="0.55000000000000004">
      <c r="A156" s="110" t="s">
        <v>181</v>
      </c>
      <c r="B156" s="105" t="s">
        <v>175</v>
      </c>
      <c r="D156" s="199">
        <f>SUM(D145:D154)</f>
        <v>8708887.9936893638</v>
      </c>
      <c r="E156" s="199">
        <f>SUM(E145:E154)</f>
        <v>755055</v>
      </c>
      <c r="F156" s="199">
        <f>SUM(F145:F154)</f>
        <v>0</v>
      </c>
      <c r="G156" s="199">
        <f>SUM(G145:G154)</f>
        <v>4186559.2345725009</v>
      </c>
      <c r="H156" s="199">
        <f>SUM(H145:H154)</f>
        <v>8138225.7591168638</v>
      </c>
    </row>
    <row r="158" spans="1:8" ht="18" customHeight="1" x14ac:dyDescent="0.55000000000000004">
      <c r="A158" s="110" t="s">
        <v>322</v>
      </c>
      <c r="B158" s="105" t="s">
        <v>323</v>
      </c>
      <c r="D158" s="200">
        <f>H156/E125</f>
        <v>0.12862559883001784</v>
      </c>
    </row>
    <row r="159" spans="1:8" ht="18" customHeight="1" x14ac:dyDescent="0.55000000000000004">
      <c r="A159" s="110" t="s">
        <v>324</v>
      </c>
      <c r="B159" s="105" t="s">
        <v>325</v>
      </c>
      <c r="D159" s="200">
        <f>H156/E131</f>
        <v>3.7320234586876575</v>
      </c>
    </row>
  </sheetData>
  <mergeCells count="4">
    <mergeCell ref="C2:D2"/>
    <mergeCell ref="C5:E5"/>
    <mergeCell ref="C11:D11"/>
    <mergeCell ref="B13:D13"/>
  </mergeCells>
  <hyperlinks>
    <hyperlink ref="C11" r:id="rId1" xr:uid="{A85C5EAB-7C11-40CB-9AAB-5525EB7B861F}"/>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8" max="16383" man="1"/>
    <brk id="113" max="16383" man="1"/>
    <brk id="14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29E7-9D80-4D22-B1E0-3AB759997001}">
  <dimension ref="A1:J155"/>
  <sheetViews>
    <sheetView showGridLines="0" topLeftCell="A131" zoomScaleNormal="10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26171875" style="44" customWidth="1"/>
    <col min="5" max="6" width="21.26171875" style="44" customWidth="1"/>
    <col min="7" max="7" width="19.68359375" style="44" customWidth="1"/>
    <col min="8" max="8" width="17.578125" style="105" customWidth="1"/>
    <col min="9" max="9" width="11.68359375" customWidth="1"/>
    <col min="10" max="16384" width="9" style="44"/>
  </cols>
  <sheetData>
    <row r="1" spans="1:8" ht="18" customHeight="1" x14ac:dyDescent="0.55000000000000004">
      <c r="C1" s="154"/>
      <c r="D1" s="154" t="s">
        <v>443</v>
      </c>
      <c r="E1" s="154"/>
      <c r="F1" s="154"/>
      <c r="G1" s="154"/>
      <c r="H1" s="168"/>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265" t="s">
        <v>444</v>
      </c>
      <c r="D5" s="266"/>
      <c r="E5" s="164"/>
      <c r="F5" s="155"/>
    </row>
    <row r="6" spans="1:8" ht="18" customHeight="1" x14ac:dyDescent="0.55000000000000004">
      <c r="B6" s="42" t="s">
        <v>239</v>
      </c>
      <c r="C6" s="267">
        <v>210018</v>
      </c>
      <c r="D6" s="268"/>
      <c r="E6" s="157"/>
      <c r="F6" s="158"/>
    </row>
    <row r="7" spans="1:8" ht="18" customHeight="1" x14ac:dyDescent="0.55000000000000004">
      <c r="B7" s="42" t="s">
        <v>241</v>
      </c>
      <c r="C7" s="269">
        <v>991</v>
      </c>
      <c r="D7" s="270"/>
      <c r="E7" s="156"/>
      <c r="F7" s="159"/>
    </row>
    <row r="8" spans="1:8" ht="18" customHeight="1" x14ac:dyDescent="0.55000000000000004">
      <c r="C8" s="160"/>
      <c r="D8" s="271"/>
      <c r="E8" s="160"/>
      <c r="F8" s="126"/>
    </row>
    <row r="9" spans="1:8" ht="18" customHeight="1" x14ac:dyDescent="0.55000000000000004">
      <c r="B9" s="42" t="s">
        <v>243</v>
      </c>
      <c r="C9" s="265" t="s">
        <v>404</v>
      </c>
      <c r="D9" s="266"/>
      <c r="E9" s="164"/>
      <c r="F9" s="155"/>
    </row>
    <row r="10" spans="1:8" ht="18" customHeight="1" x14ac:dyDescent="0.55000000000000004">
      <c r="B10" s="42" t="s">
        <v>245</v>
      </c>
      <c r="C10" s="272" t="s">
        <v>445</v>
      </c>
      <c r="D10" s="273"/>
      <c r="E10" s="162"/>
      <c r="F10" s="163"/>
    </row>
    <row r="11" spans="1:8" ht="18" customHeight="1" x14ac:dyDescent="0.55000000000000004">
      <c r="B11" s="42" t="s">
        <v>247</v>
      </c>
      <c r="C11" s="274" t="s">
        <v>407</v>
      </c>
      <c r="D11" s="266"/>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9" ht="18" customHeight="1" x14ac:dyDescent="0.55000000000000004">
      <c r="A17" s="110" t="s">
        <v>105</v>
      </c>
      <c r="B17" s="105" t="s">
        <v>106</v>
      </c>
    </row>
    <row r="18" spans="1:9" s="105" customFormat="1" ht="18" customHeight="1" x14ac:dyDescent="0.55000000000000004">
      <c r="A18" s="42" t="s">
        <v>107</v>
      </c>
      <c r="B18" s="105" t="s">
        <v>108</v>
      </c>
      <c r="D18" s="111">
        <v>2903730.7359321197</v>
      </c>
      <c r="E18" s="111">
        <v>0</v>
      </c>
      <c r="F18" s="111">
        <v>0</v>
      </c>
      <c r="G18" s="111">
        <v>2347499.8864121092</v>
      </c>
      <c r="H18" s="169">
        <v>556231</v>
      </c>
      <c r="I18" s="275"/>
    </row>
    <row r="19" spans="1:9" ht="45" customHeight="1" x14ac:dyDescent="0.55000000000000004">
      <c r="A19" s="168" t="s">
        <v>109</v>
      </c>
      <c r="B19" s="154"/>
      <c r="C19" s="154"/>
      <c r="D19" s="109" t="s">
        <v>99</v>
      </c>
      <c r="E19" s="109" t="s">
        <v>100</v>
      </c>
      <c r="F19" s="109" t="s">
        <v>249</v>
      </c>
      <c r="G19" s="109" t="s">
        <v>250</v>
      </c>
      <c r="H19" s="109" t="s">
        <v>251</v>
      </c>
    </row>
    <row r="20" spans="1:9" ht="18" customHeight="1" x14ac:dyDescent="0.55000000000000004">
      <c r="A20" s="110" t="s">
        <v>112</v>
      </c>
      <c r="B20" s="105" t="s">
        <v>113</v>
      </c>
    </row>
    <row r="21" spans="1:9" ht="18" customHeight="1" x14ac:dyDescent="0.55000000000000004">
      <c r="A21" s="42" t="s">
        <v>114</v>
      </c>
      <c r="B21" s="44" t="s">
        <v>115</v>
      </c>
      <c r="D21" s="183">
        <v>47550</v>
      </c>
      <c r="E21" s="122">
        <v>1108</v>
      </c>
      <c r="F21" s="122">
        <v>0</v>
      </c>
      <c r="G21" s="183">
        <v>0</v>
      </c>
      <c r="H21" s="276">
        <v>48658</v>
      </c>
    </row>
    <row r="22" spans="1:9" ht="18" customHeight="1" x14ac:dyDescent="0.55000000000000004">
      <c r="A22" s="42" t="s">
        <v>116</v>
      </c>
      <c r="B22" s="44" t="s">
        <v>117</v>
      </c>
      <c r="D22" s="183">
        <v>0</v>
      </c>
      <c r="E22" s="122">
        <v>0</v>
      </c>
      <c r="F22" s="122">
        <v>0</v>
      </c>
      <c r="G22" s="183">
        <v>0</v>
      </c>
      <c r="H22" s="276">
        <v>0</v>
      </c>
    </row>
    <row r="23" spans="1:9" ht="18" customHeight="1" x14ac:dyDescent="0.55000000000000004">
      <c r="A23" s="42" t="s">
        <v>118</v>
      </c>
      <c r="B23" s="44" t="s">
        <v>119</v>
      </c>
      <c r="D23" s="183">
        <v>0</v>
      </c>
      <c r="E23" s="122">
        <v>0</v>
      </c>
      <c r="F23" s="122">
        <v>0</v>
      </c>
      <c r="G23" s="183">
        <v>0</v>
      </c>
      <c r="H23" s="276">
        <v>0</v>
      </c>
    </row>
    <row r="24" spans="1:9" ht="18" customHeight="1" x14ac:dyDescent="0.55000000000000004">
      <c r="A24" s="42" t="s">
        <v>120</v>
      </c>
      <c r="B24" s="44" t="s">
        <v>121</v>
      </c>
      <c r="D24" s="183">
        <v>0</v>
      </c>
      <c r="E24" s="122">
        <v>0</v>
      </c>
      <c r="F24" s="122">
        <v>0</v>
      </c>
      <c r="G24" s="183">
        <v>0</v>
      </c>
      <c r="H24" s="276">
        <v>0</v>
      </c>
    </row>
    <row r="25" spans="1:9" ht="18" customHeight="1" x14ac:dyDescent="0.55000000000000004">
      <c r="A25" s="42" t="s">
        <v>122</v>
      </c>
      <c r="B25" s="44" t="s">
        <v>123</v>
      </c>
      <c r="D25" s="183">
        <v>107215</v>
      </c>
      <c r="E25" s="122">
        <v>72901</v>
      </c>
      <c r="F25" s="122">
        <v>0</v>
      </c>
      <c r="G25" s="183">
        <v>0</v>
      </c>
      <c r="H25" s="276">
        <v>180116</v>
      </c>
    </row>
    <row r="26" spans="1:9" ht="18" customHeight="1" x14ac:dyDescent="0.55000000000000004">
      <c r="A26" s="42" t="s">
        <v>124</v>
      </c>
      <c r="B26" s="44" t="s">
        <v>125</v>
      </c>
      <c r="D26" s="183">
        <v>0</v>
      </c>
      <c r="E26" s="122">
        <v>0</v>
      </c>
      <c r="F26" s="122">
        <v>0</v>
      </c>
      <c r="G26" s="183">
        <v>0</v>
      </c>
      <c r="H26" s="276">
        <v>0</v>
      </c>
    </row>
    <row r="27" spans="1:9" ht="18" customHeight="1" x14ac:dyDescent="0.55000000000000004">
      <c r="A27" s="42" t="s">
        <v>126</v>
      </c>
      <c r="B27" s="44" t="s">
        <v>185</v>
      </c>
      <c r="D27" s="183">
        <v>0</v>
      </c>
      <c r="E27" s="122">
        <v>0</v>
      </c>
      <c r="F27" s="122">
        <v>0</v>
      </c>
      <c r="G27" s="183">
        <v>0</v>
      </c>
      <c r="H27" s="276">
        <v>0</v>
      </c>
    </row>
    <row r="28" spans="1:9" ht="18" customHeight="1" x14ac:dyDescent="0.55000000000000004">
      <c r="A28" s="42" t="s">
        <v>127</v>
      </c>
      <c r="B28" s="44" t="s">
        <v>128</v>
      </c>
      <c r="D28" s="183">
        <v>0</v>
      </c>
      <c r="E28" s="122">
        <v>0</v>
      </c>
      <c r="F28" s="122">
        <v>0</v>
      </c>
      <c r="G28" s="183">
        <v>0</v>
      </c>
      <c r="H28" s="276">
        <v>0</v>
      </c>
    </row>
    <row r="29" spans="1:9" ht="18" customHeight="1" x14ac:dyDescent="0.55000000000000004">
      <c r="A29" s="42" t="s">
        <v>129</v>
      </c>
      <c r="B29" s="44" t="s">
        <v>130</v>
      </c>
      <c r="D29" s="183">
        <v>438473</v>
      </c>
      <c r="E29" s="122">
        <v>163750</v>
      </c>
      <c r="F29" s="122">
        <v>0</v>
      </c>
      <c r="G29" s="183">
        <v>125000</v>
      </c>
      <c r="H29" s="276">
        <v>477223</v>
      </c>
    </row>
    <row r="30" spans="1:9" ht="18" customHeight="1" x14ac:dyDescent="0.55000000000000004">
      <c r="A30" s="42" t="s">
        <v>131</v>
      </c>
      <c r="B30" s="277"/>
      <c r="D30" s="183">
        <v>0</v>
      </c>
      <c r="E30" s="183">
        <v>0</v>
      </c>
      <c r="F30" s="183">
        <v>0</v>
      </c>
      <c r="G30" s="183">
        <v>0</v>
      </c>
      <c r="H30" s="276">
        <v>0</v>
      </c>
    </row>
    <row r="31" spans="1:9" ht="18" customHeight="1" x14ac:dyDescent="0.55000000000000004">
      <c r="A31" s="42" t="s">
        <v>133</v>
      </c>
      <c r="B31" s="277"/>
      <c r="D31" s="183">
        <v>0</v>
      </c>
      <c r="E31" s="183">
        <v>0</v>
      </c>
      <c r="F31" s="183">
        <v>0</v>
      </c>
      <c r="G31" s="183">
        <v>0</v>
      </c>
      <c r="H31" s="276">
        <v>0</v>
      </c>
    </row>
    <row r="32" spans="1:9" ht="18" customHeight="1" x14ac:dyDescent="0.55000000000000004">
      <c r="A32" s="42" t="s">
        <v>134</v>
      </c>
      <c r="B32" s="277"/>
      <c r="D32" s="183">
        <v>0</v>
      </c>
      <c r="E32" s="183">
        <v>0</v>
      </c>
      <c r="F32" s="183">
        <v>0</v>
      </c>
      <c r="G32" s="183">
        <v>0</v>
      </c>
      <c r="H32" s="276">
        <v>0</v>
      </c>
    </row>
    <row r="33" spans="1:9" ht="18" customHeight="1" x14ac:dyDescent="0.55000000000000004">
      <c r="A33" s="42" t="s">
        <v>135</v>
      </c>
      <c r="B33" s="277"/>
      <c r="D33" s="183">
        <v>0</v>
      </c>
      <c r="E33" s="183">
        <v>0</v>
      </c>
      <c r="F33" s="183">
        <v>0</v>
      </c>
      <c r="G33" s="183">
        <v>0</v>
      </c>
      <c r="H33" s="276">
        <v>0</v>
      </c>
    </row>
    <row r="34" spans="1:9" ht="18" customHeight="1" x14ac:dyDescent="0.55000000000000004">
      <c r="A34" s="42" t="s">
        <v>136</v>
      </c>
      <c r="B34" s="277"/>
      <c r="D34" s="183">
        <v>0</v>
      </c>
      <c r="E34" s="183">
        <v>0</v>
      </c>
      <c r="F34" s="183">
        <v>0</v>
      </c>
      <c r="G34" s="183">
        <v>0</v>
      </c>
      <c r="H34" s="276">
        <v>0</v>
      </c>
    </row>
    <row r="35" spans="1:9" ht="18" customHeight="1" x14ac:dyDescent="0.55000000000000004">
      <c r="H35" s="278"/>
    </row>
    <row r="36" spans="1:9" s="105" customFormat="1" ht="18" customHeight="1" x14ac:dyDescent="0.55000000000000004">
      <c r="A36" s="110" t="s">
        <v>137</v>
      </c>
      <c r="B36" s="105" t="s">
        <v>138</v>
      </c>
      <c r="C36" s="105" t="s">
        <v>253</v>
      </c>
      <c r="D36" s="276">
        <v>593238</v>
      </c>
      <c r="E36" s="276">
        <v>237759</v>
      </c>
      <c r="F36" s="276">
        <v>0</v>
      </c>
      <c r="G36" s="276">
        <v>125000</v>
      </c>
      <c r="H36" s="276">
        <v>705997</v>
      </c>
      <c r="I36" s="275"/>
    </row>
    <row r="37" spans="1:9" ht="18" customHeight="1" thickBot="1" x14ac:dyDescent="0.6">
      <c r="B37" s="105"/>
      <c r="D37" s="181"/>
      <c r="E37" s="181"/>
      <c r="F37" s="181"/>
      <c r="G37" s="181"/>
      <c r="H37" s="279"/>
    </row>
    <row r="38" spans="1:9" ht="42.75" customHeight="1" x14ac:dyDescent="0.55000000000000004">
      <c r="D38" s="109" t="s">
        <v>99</v>
      </c>
      <c r="E38" s="109" t="s">
        <v>100</v>
      </c>
      <c r="F38" s="109" t="s">
        <v>249</v>
      </c>
      <c r="G38" s="109" t="s">
        <v>250</v>
      </c>
      <c r="H38" s="109" t="s">
        <v>251</v>
      </c>
    </row>
    <row r="39" spans="1:9" ht="18.75" customHeight="1" x14ac:dyDescent="0.55000000000000004">
      <c r="A39" s="110" t="s">
        <v>254</v>
      </c>
      <c r="B39" s="105" t="s">
        <v>139</v>
      </c>
    </row>
    <row r="40" spans="1:9" ht="18" customHeight="1" x14ac:dyDescent="0.55000000000000004">
      <c r="A40" s="42" t="s">
        <v>192</v>
      </c>
      <c r="B40" s="44" t="s">
        <v>140</v>
      </c>
      <c r="D40" s="183">
        <v>0</v>
      </c>
      <c r="E40" s="122">
        <v>0</v>
      </c>
      <c r="F40" s="122">
        <v>0</v>
      </c>
      <c r="G40" s="183">
        <v>0</v>
      </c>
      <c r="H40" s="276">
        <v>0</v>
      </c>
    </row>
    <row r="41" spans="1:9" ht="18" customHeight="1" x14ac:dyDescent="0.55000000000000004">
      <c r="A41" s="42" t="s">
        <v>193</v>
      </c>
      <c r="B41" s="44" t="s">
        <v>141</v>
      </c>
      <c r="D41" s="183">
        <v>74329</v>
      </c>
      <c r="E41" s="122">
        <v>51064</v>
      </c>
      <c r="F41" s="122">
        <v>0</v>
      </c>
      <c r="G41" s="183">
        <v>0</v>
      </c>
      <c r="H41" s="276">
        <v>125393</v>
      </c>
    </row>
    <row r="42" spans="1:9" ht="18" customHeight="1" x14ac:dyDescent="0.55000000000000004">
      <c r="A42" s="42" t="s">
        <v>194</v>
      </c>
      <c r="B42" s="44" t="s">
        <v>142</v>
      </c>
      <c r="D42" s="183">
        <v>24483</v>
      </c>
      <c r="E42" s="122">
        <v>16820</v>
      </c>
      <c r="F42" s="122">
        <v>0</v>
      </c>
      <c r="G42" s="183">
        <v>0</v>
      </c>
      <c r="H42" s="276">
        <v>41303</v>
      </c>
    </row>
    <row r="43" spans="1:9" ht="18" customHeight="1" x14ac:dyDescent="0.55000000000000004">
      <c r="A43" s="42" t="s">
        <v>195</v>
      </c>
      <c r="B43" s="44" t="s">
        <v>143</v>
      </c>
      <c r="D43" s="183">
        <v>0</v>
      </c>
      <c r="E43" s="183">
        <v>0</v>
      </c>
      <c r="F43" s="183">
        <v>0</v>
      </c>
      <c r="G43" s="183">
        <v>0</v>
      </c>
      <c r="H43" s="276">
        <v>0</v>
      </c>
    </row>
    <row r="44" spans="1:9" ht="18" customHeight="1" x14ac:dyDescent="0.55000000000000004">
      <c r="A44" s="42" t="s">
        <v>144</v>
      </c>
      <c r="B44" s="277"/>
      <c r="D44" s="183">
        <v>0</v>
      </c>
      <c r="E44" s="183">
        <v>0</v>
      </c>
      <c r="F44" s="183">
        <v>0</v>
      </c>
      <c r="G44" s="183">
        <v>0</v>
      </c>
      <c r="H44" s="276">
        <v>0</v>
      </c>
    </row>
    <row r="45" spans="1:9" ht="18" customHeight="1" x14ac:dyDescent="0.55000000000000004">
      <c r="A45" s="42" t="s">
        <v>145</v>
      </c>
      <c r="B45" s="277"/>
      <c r="D45" s="183">
        <v>0</v>
      </c>
      <c r="E45" s="183">
        <v>0</v>
      </c>
      <c r="F45" s="183">
        <v>0</v>
      </c>
      <c r="G45" s="183">
        <v>0</v>
      </c>
      <c r="H45" s="276">
        <v>0</v>
      </c>
    </row>
    <row r="46" spans="1:9" ht="18" customHeight="1" x14ac:dyDescent="0.55000000000000004">
      <c r="A46" s="42" t="s">
        <v>146</v>
      </c>
      <c r="B46" s="277"/>
      <c r="D46" s="183">
        <v>0</v>
      </c>
      <c r="E46" s="183">
        <v>0</v>
      </c>
      <c r="F46" s="183">
        <v>0</v>
      </c>
      <c r="G46" s="183">
        <v>0</v>
      </c>
      <c r="H46" s="276">
        <v>0</v>
      </c>
    </row>
    <row r="47" spans="1:9" ht="18" customHeight="1" x14ac:dyDescent="0.55000000000000004">
      <c r="A47" s="42" t="s">
        <v>147</v>
      </c>
      <c r="B47" s="277"/>
      <c r="D47" s="183">
        <v>0</v>
      </c>
      <c r="E47" s="183">
        <v>0</v>
      </c>
      <c r="F47" s="183">
        <v>0</v>
      </c>
      <c r="G47" s="183">
        <v>0</v>
      </c>
      <c r="H47" s="276">
        <v>0</v>
      </c>
    </row>
    <row r="49" spans="1:8" ht="18" customHeight="1" x14ac:dyDescent="0.55000000000000004">
      <c r="A49" s="110" t="s">
        <v>148</v>
      </c>
      <c r="B49" s="105" t="s">
        <v>255</v>
      </c>
      <c r="C49" s="105" t="s">
        <v>253</v>
      </c>
      <c r="D49" s="276">
        <v>98812</v>
      </c>
      <c r="E49" s="276">
        <v>67884</v>
      </c>
      <c r="F49" s="276">
        <v>0</v>
      </c>
      <c r="G49" s="276">
        <v>0</v>
      </c>
      <c r="H49" s="276">
        <v>166696</v>
      </c>
    </row>
    <row r="50" spans="1:8" ht="18" customHeight="1" thickBot="1" x14ac:dyDescent="0.6">
      <c r="D50" s="123"/>
      <c r="E50" s="123"/>
      <c r="F50" s="123"/>
      <c r="G50" s="123"/>
      <c r="H50" s="280"/>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91">
        <v>14016358.096994</v>
      </c>
      <c r="E53" s="226">
        <v>0</v>
      </c>
      <c r="F53" s="226">
        <v>0</v>
      </c>
      <c r="G53" s="191">
        <v>9954862.0899999999</v>
      </c>
      <c r="H53" s="276">
        <v>4061496.0069939997</v>
      </c>
    </row>
    <row r="54" spans="1:8" ht="18" customHeight="1" x14ac:dyDescent="0.55000000000000004">
      <c r="A54" s="42" t="s">
        <v>260</v>
      </c>
      <c r="B54" s="281"/>
      <c r="D54" s="183">
        <v>0</v>
      </c>
      <c r="E54" s="183">
        <v>0</v>
      </c>
      <c r="F54" s="183">
        <v>0</v>
      </c>
      <c r="G54" s="183">
        <v>0</v>
      </c>
      <c r="H54" s="276">
        <v>0</v>
      </c>
    </row>
    <row r="55" spans="1:8" ht="18" customHeight="1" x14ac:dyDescent="0.55000000000000004">
      <c r="A55" s="42" t="s">
        <v>262</v>
      </c>
      <c r="B55" s="281"/>
      <c r="D55" s="183">
        <v>0</v>
      </c>
      <c r="E55" s="183">
        <v>0</v>
      </c>
      <c r="F55" s="183">
        <v>0</v>
      </c>
      <c r="G55" s="183">
        <v>0</v>
      </c>
      <c r="H55" s="276">
        <v>0</v>
      </c>
    </row>
    <row r="56" spans="1:8" ht="18" customHeight="1" x14ac:dyDescent="0.55000000000000004">
      <c r="A56" s="42" t="s">
        <v>264</v>
      </c>
      <c r="B56" s="281"/>
      <c r="D56" s="183">
        <v>0</v>
      </c>
      <c r="E56" s="183">
        <v>0</v>
      </c>
      <c r="F56" s="183">
        <v>0</v>
      </c>
      <c r="G56" s="183">
        <v>0</v>
      </c>
      <c r="H56" s="276">
        <v>0</v>
      </c>
    </row>
    <row r="57" spans="1:8" ht="18" customHeight="1" x14ac:dyDescent="0.55000000000000004">
      <c r="A57" s="42" t="s">
        <v>266</v>
      </c>
      <c r="B57" s="281"/>
      <c r="D57" s="183">
        <v>0</v>
      </c>
      <c r="E57" s="183">
        <v>0</v>
      </c>
      <c r="F57" s="183">
        <v>0</v>
      </c>
      <c r="G57" s="183">
        <v>0</v>
      </c>
      <c r="H57" s="276">
        <v>0</v>
      </c>
    </row>
    <row r="58" spans="1:8" ht="18" customHeight="1" x14ac:dyDescent="0.55000000000000004">
      <c r="A58" s="42" t="s">
        <v>268</v>
      </c>
      <c r="B58" s="281"/>
      <c r="D58" s="183">
        <v>0</v>
      </c>
      <c r="E58" s="183">
        <v>0</v>
      </c>
      <c r="F58" s="183">
        <v>0</v>
      </c>
      <c r="G58" s="183">
        <v>0</v>
      </c>
      <c r="H58" s="276">
        <v>0</v>
      </c>
    </row>
    <row r="59" spans="1:8" ht="18" customHeight="1" x14ac:dyDescent="0.55000000000000004">
      <c r="A59" s="42" t="s">
        <v>270</v>
      </c>
      <c r="B59" s="281"/>
      <c r="D59" s="183">
        <v>0</v>
      </c>
      <c r="E59" s="183">
        <v>0</v>
      </c>
      <c r="F59" s="183">
        <v>0</v>
      </c>
      <c r="G59" s="183">
        <v>0</v>
      </c>
      <c r="H59" s="276">
        <v>0</v>
      </c>
    </row>
    <row r="60" spans="1:8" ht="18" customHeight="1" x14ac:dyDescent="0.55000000000000004">
      <c r="A60" s="42" t="s">
        <v>272</v>
      </c>
      <c r="B60" s="125"/>
      <c r="C60" s="126"/>
      <c r="D60" s="183">
        <v>0</v>
      </c>
      <c r="E60" s="183">
        <v>0</v>
      </c>
      <c r="F60" s="183">
        <v>0</v>
      </c>
      <c r="G60" s="183">
        <v>0</v>
      </c>
      <c r="H60" s="276">
        <v>0</v>
      </c>
    </row>
    <row r="61" spans="1:8" ht="18" customHeight="1" x14ac:dyDescent="0.55000000000000004">
      <c r="A61" s="42" t="s">
        <v>274</v>
      </c>
      <c r="B61" s="125"/>
      <c r="C61" s="126"/>
      <c r="D61" s="183">
        <v>0</v>
      </c>
      <c r="E61" s="183">
        <v>0</v>
      </c>
      <c r="F61" s="183">
        <v>0</v>
      </c>
      <c r="G61" s="183">
        <v>0</v>
      </c>
      <c r="H61" s="276">
        <v>0</v>
      </c>
    </row>
    <row r="62" spans="1:8" ht="18" customHeight="1" x14ac:dyDescent="0.55000000000000004">
      <c r="A62" s="42" t="s">
        <v>275</v>
      </c>
      <c r="B62" s="125"/>
      <c r="C62" s="126"/>
      <c r="D62" s="183">
        <v>0</v>
      </c>
      <c r="E62" s="183">
        <v>0</v>
      </c>
      <c r="F62" s="183">
        <v>0</v>
      </c>
      <c r="G62" s="183">
        <v>0</v>
      </c>
      <c r="H62" s="276">
        <v>0</v>
      </c>
    </row>
    <row r="63" spans="1:8" ht="18" customHeight="1" x14ac:dyDescent="0.55000000000000004">
      <c r="A63" s="42"/>
      <c r="E63" s="186"/>
      <c r="F63" s="128"/>
    </row>
    <row r="64" spans="1:8" ht="18" customHeight="1" x14ac:dyDescent="0.55000000000000004">
      <c r="A64" s="42" t="s">
        <v>200</v>
      </c>
      <c r="B64" s="105" t="s">
        <v>276</v>
      </c>
      <c r="C64" s="105" t="s">
        <v>253</v>
      </c>
      <c r="D64" s="276">
        <v>14016358.096994</v>
      </c>
      <c r="E64" s="276">
        <v>0</v>
      </c>
      <c r="F64" s="276">
        <v>0</v>
      </c>
      <c r="G64" s="276">
        <v>9954862.0899999999</v>
      </c>
      <c r="H64" s="276">
        <v>4061496.0069939997</v>
      </c>
    </row>
    <row r="65" spans="1:10" ht="18" customHeight="1" x14ac:dyDescent="0.55000000000000004">
      <c r="D65" s="149"/>
      <c r="E65" s="149"/>
      <c r="F65" s="149"/>
      <c r="G65" s="149"/>
      <c r="H65" s="282"/>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283"/>
    </row>
    <row r="68" spans="1:10" ht="18" customHeight="1" x14ac:dyDescent="0.55000000000000004">
      <c r="A68" s="42" t="s">
        <v>201</v>
      </c>
      <c r="B68" s="44" t="s">
        <v>152</v>
      </c>
      <c r="D68" s="122">
        <v>0</v>
      </c>
      <c r="E68" s="122">
        <v>0</v>
      </c>
      <c r="F68" s="122">
        <v>0</v>
      </c>
      <c r="G68" s="122">
        <v>0</v>
      </c>
      <c r="H68" s="276">
        <v>0</v>
      </c>
      <c r="J68" s="129"/>
    </row>
    <row r="69" spans="1:10" ht="18" customHeight="1" x14ac:dyDescent="0.55000000000000004">
      <c r="A69" s="42" t="s">
        <v>202</v>
      </c>
      <c r="B69" s="44" t="s">
        <v>153</v>
      </c>
      <c r="D69" s="122">
        <v>0</v>
      </c>
      <c r="E69" s="122">
        <v>0</v>
      </c>
      <c r="F69" s="122">
        <v>0</v>
      </c>
      <c r="G69" s="122">
        <v>0</v>
      </c>
      <c r="H69" s="276">
        <v>0</v>
      </c>
    </row>
    <row r="70" spans="1:10" ht="18" customHeight="1" x14ac:dyDescent="0.55000000000000004">
      <c r="A70" s="42" t="s">
        <v>203</v>
      </c>
      <c r="B70" s="281"/>
      <c r="C70" s="105"/>
      <c r="D70" s="122">
        <v>0</v>
      </c>
      <c r="E70" s="122">
        <v>0</v>
      </c>
      <c r="F70" s="122">
        <v>0</v>
      </c>
      <c r="G70" s="122">
        <v>0</v>
      </c>
      <c r="H70" s="276">
        <v>0</v>
      </c>
    </row>
    <row r="71" spans="1:10" ht="18" customHeight="1" x14ac:dyDescent="0.55000000000000004">
      <c r="A71" s="42" t="s">
        <v>278</v>
      </c>
      <c r="B71" s="281"/>
      <c r="C71" s="105"/>
      <c r="D71" s="122">
        <v>0</v>
      </c>
      <c r="E71" s="122">
        <v>0</v>
      </c>
      <c r="F71" s="122">
        <v>0</v>
      </c>
      <c r="G71" s="122">
        <v>0</v>
      </c>
      <c r="H71" s="276">
        <v>0</v>
      </c>
    </row>
    <row r="72" spans="1:10" ht="18" customHeight="1" x14ac:dyDescent="0.55000000000000004">
      <c r="A72" s="42" t="s">
        <v>279</v>
      </c>
      <c r="B72" s="281"/>
      <c r="C72" s="105"/>
      <c r="D72" s="122">
        <v>0</v>
      </c>
      <c r="E72" s="122">
        <v>0</v>
      </c>
      <c r="F72" s="122">
        <v>0</v>
      </c>
      <c r="G72" s="122">
        <v>0</v>
      </c>
      <c r="H72" s="276">
        <v>0</v>
      </c>
    </row>
    <row r="73" spans="1:10" ht="18" customHeight="1" x14ac:dyDescent="0.55000000000000004">
      <c r="A73" s="42"/>
      <c r="C73" s="105"/>
      <c r="D73" s="284"/>
      <c r="E73" s="117"/>
      <c r="F73" s="117"/>
      <c r="G73" s="284"/>
      <c r="H73" s="283"/>
    </row>
    <row r="74" spans="1:10" s="105" customFormat="1" ht="18" customHeight="1" x14ac:dyDescent="0.55000000000000004">
      <c r="A74" s="110" t="s">
        <v>154</v>
      </c>
      <c r="B74" s="105" t="s">
        <v>280</v>
      </c>
      <c r="C74" s="105" t="s">
        <v>253</v>
      </c>
      <c r="D74" s="285">
        <v>0</v>
      </c>
      <c r="E74" s="286">
        <v>0</v>
      </c>
      <c r="F74" s="286">
        <v>0</v>
      </c>
      <c r="G74" s="285">
        <v>0</v>
      </c>
      <c r="H74" s="285">
        <v>0</v>
      </c>
      <c r="I74" s="275"/>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83">
        <v>180591</v>
      </c>
      <c r="E77" s="250"/>
      <c r="F77" s="122">
        <v>0</v>
      </c>
      <c r="G77" s="183">
        <v>0</v>
      </c>
      <c r="H77" s="276">
        <v>180591</v>
      </c>
    </row>
    <row r="78" spans="1:10" ht="18" customHeight="1" x14ac:dyDescent="0.55000000000000004">
      <c r="A78" s="42" t="s">
        <v>205</v>
      </c>
      <c r="B78" s="44" t="s">
        <v>156</v>
      </c>
      <c r="D78" s="183">
        <v>0</v>
      </c>
      <c r="E78" s="250"/>
      <c r="F78" s="122">
        <v>0</v>
      </c>
      <c r="G78" s="183">
        <v>0</v>
      </c>
      <c r="H78" s="276">
        <v>0</v>
      </c>
    </row>
    <row r="79" spans="1:10" ht="18" customHeight="1" x14ac:dyDescent="0.55000000000000004">
      <c r="A79" s="42" t="s">
        <v>206</v>
      </c>
      <c r="B79" s="44" t="s">
        <v>157</v>
      </c>
      <c r="D79" s="183">
        <v>11427</v>
      </c>
      <c r="E79" s="250"/>
      <c r="F79" s="122">
        <v>0</v>
      </c>
      <c r="G79" s="183">
        <v>0</v>
      </c>
      <c r="H79" s="276">
        <v>11427</v>
      </c>
    </row>
    <row r="80" spans="1:10" ht="18" customHeight="1" x14ac:dyDescent="0.55000000000000004">
      <c r="A80" s="42" t="s">
        <v>207</v>
      </c>
      <c r="B80" s="44" t="s">
        <v>158</v>
      </c>
      <c r="D80" s="183">
        <v>0</v>
      </c>
      <c r="E80" s="250"/>
      <c r="F80" s="122">
        <v>0</v>
      </c>
      <c r="G80" s="183">
        <v>0</v>
      </c>
      <c r="H80" s="276">
        <v>0</v>
      </c>
    </row>
    <row r="81" spans="1:9" ht="18" customHeight="1" x14ac:dyDescent="0.55000000000000004">
      <c r="A81" s="42"/>
      <c r="H81" s="287"/>
    </row>
    <row r="82" spans="1:9" s="105" customFormat="1" ht="18" customHeight="1" x14ac:dyDescent="0.55000000000000004">
      <c r="A82" s="42" t="s">
        <v>159</v>
      </c>
      <c r="B82" s="105" t="s">
        <v>282</v>
      </c>
      <c r="C82" s="105" t="s">
        <v>253</v>
      </c>
      <c r="D82" s="276">
        <v>192018</v>
      </c>
      <c r="E82" s="288">
        <v>0</v>
      </c>
      <c r="F82" s="276">
        <v>0</v>
      </c>
      <c r="G82" s="276">
        <v>0</v>
      </c>
      <c r="H82" s="276">
        <v>192018</v>
      </c>
      <c r="I82" s="275"/>
    </row>
    <row r="83" spans="1:9" ht="18" customHeight="1" thickBot="1" x14ac:dyDescent="0.6">
      <c r="A83" s="42"/>
      <c r="D83" s="123"/>
      <c r="E83" s="123"/>
      <c r="F83" s="123"/>
      <c r="G83" s="123"/>
      <c r="H83" s="280"/>
    </row>
    <row r="84" spans="1:9" ht="42.75" customHeight="1" x14ac:dyDescent="0.55000000000000004">
      <c r="D84" s="109" t="s">
        <v>99</v>
      </c>
      <c r="E84" s="109" t="s">
        <v>100</v>
      </c>
      <c r="F84" s="109" t="s">
        <v>249</v>
      </c>
      <c r="G84" s="109" t="s">
        <v>250</v>
      </c>
      <c r="H84" s="109" t="s">
        <v>251</v>
      </c>
    </row>
    <row r="85" spans="1:9" ht="18" customHeight="1" x14ac:dyDescent="0.55000000000000004">
      <c r="A85" s="110" t="s">
        <v>283</v>
      </c>
      <c r="B85" s="105" t="s">
        <v>160</v>
      </c>
    </row>
    <row r="86" spans="1:9" ht="18" customHeight="1" x14ac:dyDescent="0.55000000000000004">
      <c r="A86" s="42" t="s">
        <v>165</v>
      </c>
      <c r="B86" s="44" t="s">
        <v>188</v>
      </c>
      <c r="D86" s="122">
        <v>0</v>
      </c>
      <c r="E86" s="122">
        <v>0</v>
      </c>
      <c r="F86" s="122">
        <v>0</v>
      </c>
      <c r="G86" s="122">
        <v>0</v>
      </c>
      <c r="H86" s="276">
        <v>0</v>
      </c>
    </row>
    <row r="87" spans="1:9" ht="18" customHeight="1" x14ac:dyDescent="0.55000000000000004">
      <c r="A87" s="42" t="s">
        <v>209</v>
      </c>
      <c r="B87" s="44" t="s">
        <v>161</v>
      </c>
      <c r="D87" s="122">
        <v>0</v>
      </c>
      <c r="E87" s="122">
        <v>0</v>
      </c>
      <c r="F87" s="122">
        <v>0</v>
      </c>
      <c r="G87" s="122">
        <v>0</v>
      </c>
      <c r="H87" s="276">
        <v>0</v>
      </c>
    </row>
    <row r="88" spans="1:9" ht="18" customHeight="1" x14ac:dyDescent="0.55000000000000004">
      <c r="A88" s="42" t="s">
        <v>210</v>
      </c>
      <c r="B88" s="44" t="s">
        <v>186</v>
      </c>
      <c r="D88" s="122">
        <v>0</v>
      </c>
      <c r="E88" s="122">
        <v>0</v>
      </c>
      <c r="F88" s="122">
        <v>0</v>
      </c>
      <c r="G88" s="122">
        <v>0</v>
      </c>
      <c r="H88" s="276">
        <v>0</v>
      </c>
    </row>
    <row r="89" spans="1:9" ht="18" customHeight="1" x14ac:dyDescent="0.55000000000000004">
      <c r="A89" s="42" t="s">
        <v>211</v>
      </c>
      <c r="B89" s="44" t="s">
        <v>162</v>
      </c>
      <c r="D89" s="122">
        <v>0</v>
      </c>
      <c r="E89" s="122">
        <v>0</v>
      </c>
      <c r="F89" s="122">
        <v>0</v>
      </c>
      <c r="G89" s="122">
        <v>0</v>
      </c>
      <c r="H89" s="276">
        <v>0</v>
      </c>
    </row>
    <row r="90" spans="1:9" ht="18" customHeight="1" x14ac:dyDescent="0.55000000000000004">
      <c r="A90" s="42" t="s">
        <v>212</v>
      </c>
      <c r="B90" s="44" t="s">
        <v>163</v>
      </c>
      <c r="D90" s="122">
        <v>0</v>
      </c>
      <c r="E90" s="122">
        <v>0</v>
      </c>
      <c r="F90" s="122">
        <v>0</v>
      </c>
      <c r="G90" s="122">
        <v>0</v>
      </c>
      <c r="H90" s="276">
        <v>0</v>
      </c>
    </row>
    <row r="91" spans="1:9" ht="18" customHeight="1" x14ac:dyDescent="0.55000000000000004">
      <c r="A91" s="42" t="s">
        <v>213</v>
      </c>
      <c r="B91" s="44" t="s">
        <v>164</v>
      </c>
      <c r="D91" s="183">
        <v>7813</v>
      </c>
      <c r="E91" s="122">
        <v>311</v>
      </c>
      <c r="F91" s="122">
        <v>0</v>
      </c>
      <c r="G91" s="183">
        <v>0</v>
      </c>
      <c r="H91" s="276">
        <v>8124</v>
      </c>
    </row>
    <row r="92" spans="1:9" ht="18" customHeight="1" x14ac:dyDescent="0.55000000000000004">
      <c r="A92" s="42" t="s">
        <v>214</v>
      </c>
      <c r="B92" s="44" t="s">
        <v>187</v>
      </c>
      <c r="D92" s="289">
        <v>33881</v>
      </c>
      <c r="E92" s="122">
        <v>0</v>
      </c>
      <c r="F92" s="290">
        <v>0</v>
      </c>
      <c r="G92" s="289">
        <v>0</v>
      </c>
      <c r="H92" s="276">
        <v>33881</v>
      </c>
    </row>
    <row r="93" spans="1:9" ht="18" customHeight="1" x14ac:dyDescent="0.55000000000000004">
      <c r="A93" s="42" t="s">
        <v>215</v>
      </c>
      <c r="B93" s="44" t="s">
        <v>189</v>
      </c>
      <c r="D93" s="122">
        <v>0</v>
      </c>
      <c r="E93" s="122">
        <v>0</v>
      </c>
      <c r="F93" s="122">
        <v>0</v>
      </c>
      <c r="G93" s="122">
        <v>0</v>
      </c>
      <c r="H93" s="276">
        <v>0</v>
      </c>
    </row>
    <row r="94" spans="1:9" ht="18" customHeight="1" x14ac:dyDescent="0.55000000000000004">
      <c r="A94" s="42" t="s">
        <v>216</v>
      </c>
      <c r="B94" s="281"/>
      <c r="D94" s="122">
        <v>0</v>
      </c>
      <c r="E94" s="122">
        <v>0</v>
      </c>
      <c r="F94" s="122">
        <v>0</v>
      </c>
      <c r="G94" s="122">
        <v>0</v>
      </c>
      <c r="H94" s="276">
        <v>0</v>
      </c>
    </row>
    <row r="95" spans="1:9" ht="18" customHeight="1" x14ac:dyDescent="0.55000000000000004">
      <c r="A95" s="42" t="s">
        <v>284</v>
      </c>
      <c r="B95" s="281"/>
      <c r="D95" s="122">
        <v>0</v>
      </c>
      <c r="E95" s="122">
        <v>0</v>
      </c>
      <c r="F95" s="122">
        <v>0</v>
      </c>
      <c r="G95" s="122">
        <v>0</v>
      </c>
      <c r="H95" s="276">
        <v>0</v>
      </c>
    </row>
    <row r="96" spans="1:9" ht="18" customHeight="1" x14ac:dyDescent="0.55000000000000004">
      <c r="A96" s="42" t="s">
        <v>285</v>
      </c>
      <c r="B96" s="281"/>
      <c r="D96" s="122">
        <v>0</v>
      </c>
      <c r="E96" s="122">
        <v>0</v>
      </c>
      <c r="F96" s="122">
        <v>0</v>
      </c>
      <c r="G96" s="122">
        <v>0</v>
      </c>
      <c r="H96" s="276">
        <v>0</v>
      </c>
    </row>
    <row r="97" spans="1:9" ht="18" customHeight="1" x14ac:dyDescent="0.55000000000000004">
      <c r="A97" s="42"/>
    </row>
    <row r="98" spans="1:9" s="105" customFormat="1" ht="18" customHeight="1" x14ac:dyDescent="0.55000000000000004">
      <c r="A98" s="110" t="s">
        <v>166</v>
      </c>
      <c r="B98" s="105" t="s">
        <v>286</v>
      </c>
      <c r="C98" s="105" t="s">
        <v>253</v>
      </c>
      <c r="D98" s="276">
        <v>41694</v>
      </c>
      <c r="E98" s="276">
        <v>311</v>
      </c>
      <c r="F98" s="276">
        <v>0</v>
      </c>
      <c r="G98" s="276">
        <v>0</v>
      </c>
      <c r="H98" s="276">
        <v>42005</v>
      </c>
      <c r="I98" s="275"/>
    </row>
    <row r="99" spans="1:9" ht="18" customHeight="1" thickBot="1" x14ac:dyDescent="0.6">
      <c r="B99" s="105"/>
      <c r="D99" s="123"/>
      <c r="E99" s="123"/>
      <c r="F99" s="123"/>
      <c r="G99" s="123"/>
      <c r="H99" s="280"/>
    </row>
    <row r="100" spans="1:9" ht="42.75" customHeight="1" x14ac:dyDescent="0.55000000000000004">
      <c r="D100" s="109" t="s">
        <v>99</v>
      </c>
      <c r="E100" s="109" t="s">
        <v>100</v>
      </c>
      <c r="F100" s="109" t="s">
        <v>249</v>
      </c>
      <c r="G100" s="109" t="s">
        <v>250</v>
      </c>
      <c r="H100" s="109" t="s">
        <v>251</v>
      </c>
    </row>
    <row r="101" spans="1:9" ht="18" customHeight="1" x14ac:dyDescent="0.55000000000000004">
      <c r="A101" s="110" t="s">
        <v>287</v>
      </c>
      <c r="B101" s="105" t="s">
        <v>167</v>
      </c>
    </row>
    <row r="102" spans="1:9" ht="18" customHeight="1" x14ac:dyDescent="0.55000000000000004">
      <c r="A102" s="42" t="s">
        <v>219</v>
      </c>
      <c r="B102" s="44" t="s">
        <v>190</v>
      </c>
      <c r="D102" s="183">
        <v>258806</v>
      </c>
      <c r="E102" s="122">
        <v>145717</v>
      </c>
      <c r="F102" s="122">
        <v>0</v>
      </c>
      <c r="G102" s="183">
        <v>0</v>
      </c>
      <c r="H102" s="276">
        <v>404523</v>
      </c>
    </row>
    <row r="103" spans="1:9" ht="18" customHeight="1" x14ac:dyDescent="0.55000000000000004">
      <c r="A103" s="42" t="s">
        <v>220</v>
      </c>
      <c r="B103" s="44" t="s">
        <v>168</v>
      </c>
      <c r="D103" s="183">
        <v>0</v>
      </c>
      <c r="E103" s="122">
        <v>0</v>
      </c>
      <c r="F103" s="122">
        <v>0</v>
      </c>
      <c r="G103" s="183">
        <v>0</v>
      </c>
      <c r="H103" s="276">
        <v>0</v>
      </c>
    </row>
    <row r="104" spans="1:9" ht="18" customHeight="1" x14ac:dyDescent="0.55000000000000004">
      <c r="A104" s="42" t="s">
        <v>221</v>
      </c>
      <c r="B104" s="291" t="s">
        <v>446</v>
      </c>
      <c r="D104" s="183">
        <v>84288</v>
      </c>
      <c r="E104" s="122">
        <v>0</v>
      </c>
      <c r="F104" s="122">
        <v>0</v>
      </c>
      <c r="G104" s="183">
        <v>0</v>
      </c>
      <c r="H104" s="276">
        <v>84288</v>
      </c>
    </row>
    <row r="105" spans="1:9" ht="18" customHeight="1" x14ac:dyDescent="0.55000000000000004">
      <c r="A105" s="42" t="s">
        <v>288</v>
      </c>
      <c r="B105" s="281"/>
      <c r="D105" s="183">
        <v>0</v>
      </c>
      <c r="E105" s="122">
        <v>0</v>
      </c>
      <c r="F105" s="122">
        <v>0</v>
      </c>
      <c r="G105" s="183"/>
      <c r="H105" s="276">
        <v>0</v>
      </c>
    </row>
    <row r="106" spans="1:9" ht="18" customHeight="1" x14ac:dyDescent="0.55000000000000004">
      <c r="A106" s="42" t="s">
        <v>289</v>
      </c>
      <c r="B106" s="281"/>
      <c r="D106" s="183">
        <v>0</v>
      </c>
      <c r="E106" s="122">
        <v>0</v>
      </c>
      <c r="F106" s="122">
        <v>0</v>
      </c>
      <c r="G106" s="183">
        <v>0</v>
      </c>
      <c r="H106" s="276">
        <v>0</v>
      </c>
    </row>
    <row r="107" spans="1:9" ht="18" customHeight="1" x14ac:dyDescent="0.55000000000000004">
      <c r="B107" s="105"/>
    </row>
    <row r="108" spans="1:9" s="105" customFormat="1" ht="18" customHeight="1" x14ac:dyDescent="0.55000000000000004">
      <c r="A108" s="110" t="s">
        <v>170</v>
      </c>
      <c r="B108" s="105" t="s">
        <v>290</v>
      </c>
      <c r="C108" s="105" t="s">
        <v>253</v>
      </c>
      <c r="D108" s="276">
        <v>343094</v>
      </c>
      <c r="E108" s="276">
        <v>145717</v>
      </c>
      <c r="F108" s="276">
        <v>0</v>
      </c>
      <c r="G108" s="276">
        <v>0</v>
      </c>
      <c r="H108" s="276">
        <v>488811</v>
      </c>
      <c r="I108" s="275"/>
    </row>
    <row r="109" spans="1:9" ht="18" customHeight="1" thickBot="1" x14ac:dyDescent="0.6">
      <c r="A109" s="192"/>
      <c r="B109" s="193"/>
      <c r="C109" s="194"/>
      <c r="D109" s="123"/>
      <c r="E109" s="123"/>
      <c r="F109" s="123"/>
      <c r="G109" s="123"/>
      <c r="H109" s="280"/>
    </row>
    <row r="110" spans="1:9" ht="25.5" x14ac:dyDescent="0.55000000000000004">
      <c r="A110" s="110" t="s">
        <v>224</v>
      </c>
      <c r="B110" s="105" t="s">
        <v>291</v>
      </c>
      <c r="F110" s="109"/>
      <c r="G110" s="109" t="s">
        <v>292</v>
      </c>
      <c r="H110" s="109" t="s">
        <v>251</v>
      </c>
    </row>
    <row r="111" spans="1:9" s="105" customFormat="1" ht="18" customHeight="1" x14ac:dyDescent="0.55000000000000004">
      <c r="A111" s="110" t="s">
        <v>235</v>
      </c>
      <c r="B111" s="105" t="s">
        <v>293</v>
      </c>
      <c r="E111" s="105" t="s">
        <v>294</v>
      </c>
      <c r="F111" s="292">
        <v>5332559</v>
      </c>
      <c r="G111" s="292">
        <v>0</v>
      </c>
      <c r="H111" s="276">
        <v>5332559</v>
      </c>
      <c r="I111" s="275"/>
    </row>
    <row r="112" spans="1:9" ht="18" customHeight="1" x14ac:dyDescent="0.55000000000000004">
      <c r="B112" s="105"/>
      <c r="D112" s="105"/>
    </row>
    <row r="113" spans="1:9" ht="18" customHeight="1" x14ac:dyDescent="0.55000000000000004">
      <c r="A113" s="110"/>
      <c r="B113" s="105" t="s">
        <v>295</v>
      </c>
    </row>
    <row r="114" spans="1:9" s="105" customFormat="1" ht="18" customHeight="1" x14ac:dyDescent="0.55000000000000004">
      <c r="A114" s="42" t="s">
        <v>296</v>
      </c>
      <c r="B114" s="105" t="s">
        <v>297</v>
      </c>
      <c r="D114" s="42" t="s">
        <v>298</v>
      </c>
      <c r="E114" s="293">
        <v>0.68710000000000004</v>
      </c>
      <c r="F114" s="42" t="s">
        <v>299</v>
      </c>
      <c r="G114" s="293">
        <v>0</v>
      </c>
      <c r="I114" s="275"/>
    </row>
    <row r="115" spans="1:9" ht="18" customHeight="1" x14ac:dyDescent="0.55000000000000004">
      <c r="A115" s="42"/>
      <c r="B115" s="105"/>
      <c r="F115" s="126"/>
    </row>
    <row r="116" spans="1:9" ht="18" customHeight="1" x14ac:dyDescent="0.55000000000000004">
      <c r="A116" s="42" t="s">
        <v>300</v>
      </c>
      <c r="B116" s="105" t="s">
        <v>301</v>
      </c>
      <c r="F116" s="126"/>
    </row>
    <row r="117" spans="1:9" ht="18" customHeight="1" x14ac:dyDescent="0.55000000000000004">
      <c r="A117" s="42" t="s">
        <v>302</v>
      </c>
      <c r="B117" s="44" t="s">
        <v>303</v>
      </c>
      <c r="E117" s="183">
        <v>189917144</v>
      </c>
      <c r="F117" s="145"/>
    </row>
    <row r="118" spans="1:9" ht="18" customHeight="1" x14ac:dyDescent="0.55000000000000004">
      <c r="A118" s="42" t="s">
        <v>304</v>
      </c>
      <c r="B118" s="44" t="s">
        <v>305</v>
      </c>
      <c r="E118" s="183">
        <v>2945960</v>
      </c>
      <c r="F118" s="145"/>
    </row>
    <row r="119" spans="1:9" s="105" customFormat="1" ht="18" customHeight="1" x14ac:dyDescent="0.55000000000000004">
      <c r="A119" s="42" t="s">
        <v>306</v>
      </c>
      <c r="B119" s="105" t="s">
        <v>307</v>
      </c>
      <c r="E119" s="276">
        <v>192863104</v>
      </c>
      <c r="F119" s="294"/>
      <c r="I119" s="275"/>
    </row>
    <row r="120" spans="1:9" ht="18" customHeight="1" x14ac:dyDescent="0.55000000000000004">
      <c r="A120" s="42"/>
      <c r="B120" s="105"/>
      <c r="F120" s="126"/>
    </row>
    <row r="121" spans="1:9" ht="18" customHeight="1" x14ac:dyDescent="0.55000000000000004">
      <c r="A121" s="42" t="s">
        <v>308</v>
      </c>
      <c r="B121" s="105" t="s">
        <v>309</v>
      </c>
      <c r="E121" s="183">
        <v>205575926</v>
      </c>
      <c r="F121" s="145"/>
    </row>
    <row r="122" spans="1:9" ht="18" customHeight="1" x14ac:dyDescent="0.55000000000000004">
      <c r="A122" s="42"/>
      <c r="F122" s="126"/>
    </row>
    <row r="123" spans="1:9" ht="18" customHeight="1" x14ac:dyDescent="0.55000000000000004">
      <c r="A123" s="42" t="s">
        <v>310</v>
      </c>
      <c r="B123" s="105" t="s">
        <v>311</v>
      </c>
      <c r="E123" s="113">
        <v>-12712822</v>
      </c>
      <c r="F123" s="145"/>
    </row>
    <row r="124" spans="1:9" ht="18" customHeight="1" x14ac:dyDescent="0.55000000000000004">
      <c r="A124" s="42"/>
      <c r="F124" s="126"/>
    </row>
    <row r="125" spans="1:9" ht="18" customHeight="1" x14ac:dyDescent="0.55000000000000004">
      <c r="A125" s="42" t="s">
        <v>312</v>
      </c>
      <c r="B125" s="105" t="s">
        <v>313</v>
      </c>
      <c r="E125" s="183">
        <v>981872</v>
      </c>
      <c r="F125" s="145"/>
    </row>
    <row r="126" spans="1:9" ht="18" customHeight="1" x14ac:dyDescent="0.55000000000000004">
      <c r="A126" s="42"/>
      <c r="F126" s="126"/>
    </row>
    <row r="127" spans="1:9" ht="18" customHeight="1" x14ac:dyDescent="0.55000000000000004">
      <c r="A127" s="42" t="s">
        <v>314</v>
      </c>
      <c r="B127" s="105" t="s">
        <v>315</v>
      </c>
      <c r="E127" s="113">
        <v>-11730950</v>
      </c>
      <c r="F127" s="145"/>
    </row>
    <row r="128" spans="1:9" ht="18" customHeight="1" x14ac:dyDescent="0.55000000000000004">
      <c r="A128" s="42"/>
    </row>
    <row r="129" spans="1:9" ht="42.75" customHeight="1" x14ac:dyDescent="0.55000000000000004">
      <c r="D129" s="109" t="s">
        <v>99</v>
      </c>
      <c r="E129" s="109" t="s">
        <v>100</v>
      </c>
      <c r="F129" s="109" t="s">
        <v>249</v>
      </c>
      <c r="G129" s="109" t="s">
        <v>250</v>
      </c>
      <c r="H129" s="109" t="s">
        <v>251</v>
      </c>
    </row>
    <row r="130" spans="1:9" ht="18" customHeight="1" x14ac:dyDescent="0.55000000000000004">
      <c r="A130" s="110" t="s">
        <v>316</v>
      </c>
      <c r="B130" s="105" t="s">
        <v>172</v>
      </c>
    </row>
    <row r="131" spans="1:9" ht="18" customHeight="1" x14ac:dyDescent="0.55000000000000004">
      <c r="A131" s="42" t="s">
        <v>229</v>
      </c>
      <c r="B131" s="44" t="s">
        <v>173</v>
      </c>
      <c r="D131" s="183">
        <v>0</v>
      </c>
      <c r="E131" s="183">
        <v>0</v>
      </c>
      <c r="F131" s="183">
        <v>0</v>
      </c>
      <c r="G131" s="183">
        <v>0</v>
      </c>
      <c r="H131" s="276">
        <v>0</v>
      </c>
    </row>
    <row r="132" spans="1:9" ht="18" customHeight="1" x14ac:dyDescent="0.55000000000000004">
      <c r="A132" s="42" t="s">
        <v>230</v>
      </c>
      <c r="B132" s="44" t="s">
        <v>10</v>
      </c>
      <c r="D132" s="183">
        <v>0</v>
      </c>
      <c r="E132" s="183">
        <v>0</v>
      </c>
      <c r="F132" s="183">
        <v>0</v>
      </c>
      <c r="G132" s="183">
        <v>0</v>
      </c>
      <c r="H132" s="276">
        <v>0</v>
      </c>
    </row>
    <row r="133" spans="1:9" ht="18" customHeight="1" x14ac:dyDescent="0.55000000000000004">
      <c r="A133" s="42" t="s">
        <v>231</v>
      </c>
      <c r="B133" s="277"/>
      <c r="D133" s="183">
        <v>0</v>
      </c>
      <c r="E133" s="183">
        <v>0</v>
      </c>
      <c r="F133" s="183">
        <v>0</v>
      </c>
      <c r="G133" s="183">
        <v>0</v>
      </c>
      <c r="H133" s="276">
        <v>0</v>
      </c>
    </row>
    <row r="134" spans="1:9" ht="18" customHeight="1" x14ac:dyDescent="0.55000000000000004">
      <c r="A134" s="42" t="s">
        <v>317</v>
      </c>
      <c r="B134" s="277"/>
      <c r="D134" s="183">
        <v>0</v>
      </c>
      <c r="E134" s="183">
        <v>0</v>
      </c>
      <c r="F134" s="183">
        <v>0</v>
      </c>
      <c r="G134" s="183">
        <v>0</v>
      </c>
      <c r="H134" s="276">
        <v>0</v>
      </c>
    </row>
    <row r="135" spans="1:9" ht="18" customHeight="1" x14ac:dyDescent="0.55000000000000004">
      <c r="A135" s="42" t="s">
        <v>318</v>
      </c>
      <c r="B135" s="277"/>
      <c r="D135" s="183">
        <v>0</v>
      </c>
      <c r="E135" s="183">
        <v>0</v>
      </c>
      <c r="F135" s="183">
        <v>0</v>
      </c>
      <c r="G135" s="183">
        <v>0</v>
      </c>
      <c r="H135" s="276">
        <v>0</v>
      </c>
    </row>
    <row r="136" spans="1:9" ht="18" customHeight="1" x14ac:dyDescent="0.55000000000000004">
      <c r="A136" s="110"/>
    </row>
    <row r="137" spans="1:9" s="105" customFormat="1" ht="18" customHeight="1" x14ac:dyDescent="0.55000000000000004">
      <c r="A137" s="110" t="s">
        <v>174</v>
      </c>
      <c r="B137" s="105" t="s">
        <v>319</v>
      </c>
      <c r="D137" s="276">
        <v>0</v>
      </c>
      <c r="E137" s="276">
        <v>0</v>
      </c>
      <c r="F137" s="276">
        <v>0</v>
      </c>
      <c r="G137" s="276">
        <v>0</v>
      </c>
      <c r="H137" s="276">
        <v>0</v>
      </c>
      <c r="I137" s="275"/>
    </row>
    <row r="138" spans="1:9" ht="18" customHeight="1" x14ac:dyDescent="0.55000000000000004">
      <c r="A138" s="44"/>
    </row>
    <row r="139" spans="1:9" ht="42.75" customHeight="1" x14ac:dyDescent="0.55000000000000004">
      <c r="D139" s="109" t="s">
        <v>99</v>
      </c>
      <c r="E139" s="109" t="s">
        <v>100</v>
      </c>
      <c r="F139" s="109" t="s">
        <v>249</v>
      </c>
      <c r="G139" s="109" t="s">
        <v>250</v>
      </c>
      <c r="H139" s="109" t="s">
        <v>251</v>
      </c>
    </row>
    <row r="140" spans="1:9" ht="18" customHeight="1" x14ac:dyDescent="0.55000000000000004">
      <c r="A140" s="110" t="s">
        <v>320</v>
      </c>
      <c r="B140" s="105" t="s">
        <v>175</v>
      </c>
    </row>
    <row r="141" spans="1:9" ht="18" customHeight="1" x14ac:dyDescent="0.55000000000000004">
      <c r="A141" s="42" t="s">
        <v>137</v>
      </c>
      <c r="B141" s="105" t="s">
        <v>6</v>
      </c>
      <c r="D141" s="295">
        <v>593238</v>
      </c>
      <c r="E141" s="295">
        <v>237759</v>
      </c>
      <c r="F141" s="295">
        <v>0</v>
      </c>
      <c r="G141" s="295">
        <v>125000</v>
      </c>
      <c r="H141" s="296">
        <v>705997</v>
      </c>
    </row>
    <row r="142" spans="1:9" ht="18" customHeight="1" x14ac:dyDescent="0.55000000000000004">
      <c r="A142" s="42" t="s">
        <v>148</v>
      </c>
      <c r="B142" s="105" t="s">
        <v>176</v>
      </c>
      <c r="D142" s="295">
        <v>98812</v>
      </c>
      <c r="E142" s="295">
        <v>67884</v>
      </c>
      <c r="F142" s="295">
        <v>0</v>
      </c>
      <c r="G142" s="295">
        <v>0</v>
      </c>
      <c r="H142" s="296">
        <v>166696</v>
      </c>
    </row>
    <row r="143" spans="1:9" ht="18" customHeight="1" x14ac:dyDescent="0.55000000000000004">
      <c r="A143" s="42" t="s">
        <v>200</v>
      </c>
      <c r="B143" s="105" t="s">
        <v>177</v>
      </c>
      <c r="D143" s="295">
        <v>14016358.096994</v>
      </c>
      <c r="E143" s="295">
        <v>0</v>
      </c>
      <c r="F143" s="295">
        <v>0</v>
      </c>
      <c r="G143" s="295">
        <v>9954862.0899999999</v>
      </c>
      <c r="H143" s="296">
        <v>4061496.0069939997</v>
      </c>
    </row>
    <row r="144" spans="1:9" ht="18" customHeight="1" x14ac:dyDescent="0.55000000000000004">
      <c r="A144" s="42" t="s">
        <v>154</v>
      </c>
      <c r="B144" s="105" t="s">
        <v>8</v>
      </c>
      <c r="D144" s="295">
        <v>0</v>
      </c>
      <c r="E144" s="295">
        <v>0</v>
      </c>
      <c r="F144" s="295">
        <v>0</v>
      </c>
      <c r="G144" s="295">
        <v>0</v>
      </c>
      <c r="H144" s="296">
        <v>0</v>
      </c>
    </row>
    <row r="145" spans="1:9" ht="18" customHeight="1" x14ac:dyDescent="0.55000000000000004">
      <c r="A145" s="42" t="s">
        <v>159</v>
      </c>
      <c r="B145" s="105" t="s">
        <v>9</v>
      </c>
      <c r="D145" s="295">
        <v>192018</v>
      </c>
      <c r="E145" s="295">
        <v>0</v>
      </c>
      <c r="F145" s="295">
        <v>0</v>
      </c>
      <c r="G145" s="295">
        <v>0</v>
      </c>
      <c r="H145" s="296">
        <v>192018</v>
      </c>
    </row>
    <row r="146" spans="1:9" ht="18" customHeight="1" x14ac:dyDescent="0.55000000000000004">
      <c r="A146" s="42" t="s">
        <v>166</v>
      </c>
      <c r="B146" s="105" t="s">
        <v>178</v>
      </c>
      <c r="D146" s="295">
        <v>41694</v>
      </c>
      <c r="E146" s="295">
        <v>311</v>
      </c>
      <c r="F146" s="295">
        <v>0</v>
      </c>
      <c r="G146" s="295">
        <v>0</v>
      </c>
      <c r="H146" s="296">
        <v>42005</v>
      </c>
    </row>
    <row r="147" spans="1:9" ht="18" customHeight="1" x14ac:dyDescent="0.55000000000000004">
      <c r="A147" s="42" t="s">
        <v>170</v>
      </c>
      <c r="B147" s="105" t="s">
        <v>11</v>
      </c>
      <c r="D147" s="297">
        <v>343094</v>
      </c>
      <c r="E147" s="297">
        <v>145717</v>
      </c>
      <c r="F147" s="297">
        <v>0</v>
      </c>
      <c r="G147" s="297">
        <v>0</v>
      </c>
      <c r="H147" s="276">
        <v>488811</v>
      </c>
    </row>
    <row r="148" spans="1:9" ht="18" customHeight="1" x14ac:dyDescent="0.55000000000000004">
      <c r="A148" s="42" t="s">
        <v>235</v>
      </c>
      <c r="B148" s="105" t="s">
        <v>179</v>
      </c>
      <c r="D148" s="298" t="s">
        <v>321</v>
      </c>
      <c r="E148" s="298" t="s">
        <v>321</v>
      </c>
      <c r="F148" s="298"/>
      <c r="G148" s="298" t="s">
        <v>321</v>
      </c>
      <c r="H148" s="296">
        <v>5332559</v>
      </c>
    </row>
    <row r="149" spans="1:9" ht="18" customHeight="1" x14ac:dyDescent="0.55000000000000004">
      <c r="A149" s="42" t="s">
        <v>174</v>
      </c>
      <c r="B149" s="105" t="s">
        <v>180</v>
      </c>
      <c r="D149" s="297">
        <v>0</v>
      </c>
      <c r="E149" s="297">
        <v>0</v>
      </c>
      <c r="F149" s="297">
        <v>0</v>
      </c>
      <c r="G149" s="297">
        <v>0</v>
      </c>
      <c r="H149" s="276">
        <v>0</v>
      </c>
    </row>
    <row r="150" spans="1:9" ht="18" customHeight="1" x14ac:dyDescent="0.55000000000000004">
      <c r="A150" s="42" t="s">
        <v>107</v>
      </c>
      <c r="B150" s="105" t="s">
        <v>108</v>
      </c>
      <c r="D150" s="297">
        <f>D18</f>
        <v>2903730.7359321197</v>
      </c>
      <c r="E150" s="297">
        <f t="shared" ref="E150:H150" si="0">E18</f>
        <v>0</v>
      </c>
      <c r="F150" s="297">
        <f t="shared" si="0"/>
        <v>0</v>
      </c>
      <c r="G150" s="297">
        <f t="shared" si="0"/>
        <v>2347499.8864121092</v>
      </c>
      <c r="H150" s="297">
        <f t="shared" si="0"/>
        <v>556231</v>
      </c>
    </row>
    <row r="151" spans="1:9" ht="18" customHeight="1" x14ac:dyDescent="0.55000000000000004">
      <c r="B151" s="105"/>
      <c r="D151" s="149"/>
      <c r="E151" s="149"/>
      <c r="F151" s="149"/>
      <c r="G151" s="149"/>
      <c r="H151" s="282"/>
    </row>
    <row r="152" spans="1:9" s="105" customFormat="1" ht="18" customHeight="1" x14ac:dyDescent="0.55000000000000004">
      <c r="A152" s="110" t="s">
        <v>181</v>
      </c>
      <c r="B152" s="105" t="s">
        <v>175</v>
      </c>
      <c r="D152" s="299">
        <f>SUM(D141:D150)</f>
        <v>18188944.832926121</v>
      </c>
      <c r="E152" s="299">
        <f t="shared" ref="E152:H152" si="1">SUM(E141:E150)</f>
        <v>451671</v>
      </c>
      <c r="F152" s="299">
        <f t="shared" si="1"/>
        <v>0</v>
      </c>
      <c r="G152" s="299">
        <f t="shared" si="1"/>
        <v>12427361.97641211</v>
      </c>
      <c r="H152" s="299">
        <f t="shared" si="1"/>
        <v>11545813.006994</v>
      </c>
      <c r="I152" s="275"/>
    </row>
    <row r="154" spans="1:9" ht="18" customHeight="1" x14ac:dyDescent="0.55000000000000004">
      <c r="A154" s="110" t="s">
        <v>322</v>
      </c>
      <c r="B154" s="105" t="s">
        <v>323</v>
      </c>
      <c r="D154" s="300">
        <v>5.6163254285883646E-2</v>
      </c>
    </row>
    <row r="155" spans="1:9" ht="18" customHeight="1" x14ac:dyDescent="0.55000000000000004">
      <c r="A155" s="110" t="s">
        <v>324</v>
      </c>
      <c r="B155" s="105" t="s">
        <v>325</v>
      </c>
      <c r="D155" s="300">
        <v>-0.98421807330130973</v>
      </c>
    </row>
  </sheetData>
  <mergeCells count="2">
    <mergeCell ref="C2:D2"/>
    <mergeCell ref="B13:D13"/>
  </mergeCells>
  <hyperlinks>
    <hyperlink ref="C11" r:id="rId1" xr:uid="{7DC4769F-A5EB-484B-B668-17821CD66D98}"/>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121B4-50B7-462C-AC0C-EE093177E621}">
  <dimension ref="A1:J155"/>
  <sheetViews>
    <sheetView showGridLines="0" topLeftCell="A133"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447</v>
      </c>
      <c r="D5" s="550"/>
      <c r="E5" s="550"/>
      <c r="F5" s="155"/>
    </row>
    <row r="6" spans="1:8" ht="18" customHeight="1" x14ac:dyDescent="0.55000000000000004">
      <c r="B6" s="42" t="s">
        <v>239</v>
      </c>
      <c r="C6" s="202">
        <v>210019</v>
      </c>
      <c r="D6" s="157"/>
      <c r="E6" s="157"/>
      <c r="F6" s="158"/>
    </row>
    <row r="7" spans="1:8" ht="18" customHeight="1" x14ac:dyDescent="0.55000000000000004">
      <c r="B7" s="42" t="s">
        <v>241</v>
      </c>
      <c r="C7" s="203">
        <v>2902</v>
      </c>
      <c r="D7" s="156"/>
      <c r="E7" s="156"/>
      <c r="F7" s="159"/>
    </row>
    <row r="8" spans="1:8" ht="18" customHeight="1" x14ac:dyDescent="0.55000000000000004">
      <c r="C8" s="160"/>
      <c r="D8" s="160"/>
      <c r="E8" s="160"/>
      <c r="F8" s="126"/>
    </row>
    <row r="9" spans="1:8" ht="18" customHeight="1" x14ac:dyDescent="0.55000000000000004">
      <c r="B9" s="42" t="s">
        <v>243</v>
      </c>
      <c r="C9" s="164" t="s">
        <v>448</v>
      </c>
      <c r="D9" s="164"/>
      <c r="E9" s="164"/>
      <c r="F9" s="155"/>
    </row>
    <row r="10" spans="1:8" ht="18" customHeight="1" x14ac:dyDescent="0.55000000000000004">
      <c r="B10" s="42" t="s">
        <v>245</v>
      </c>
      <c r="C10" s="162" t="s">
        <v>449</v>
      </c>
      <c r="D10" s="162"/>
      <c r="E10" s="162"/>
      <c r="F10" s="163"/>
    </row>
    <row r="11" spans="1:8" ht="18" customHeight="1" x14ac:dyDescent="0.55000000000000004">
      <c r="B11" s="42" t="s">
        <v>247</v>
      </c>
      <c r="C11" s="554" t="s">
        <v>450</v>
      </c>
      <c r="D11" s="554"/>
      <c r="E11" s="55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7969615.9116819492</v>
      </c>
      <c r="E18" s="111"/>
      <c r="F18" s="111"/>
      <c r="G18" s="111">
        <v>6442977.7237646971</v>
      </c>
      <c r="H18" s="169">
        <f>(D18+E18)-G18</f>
        <v>1526638.1879172521</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91999.44</v>
      </c>
      <c r="E21" s="120">
        <v>52412.08</v>
      </c>
      <c r="F21" s="120"/>
      <c r="G21" s="113">
        <v>0</v>
      </c>
      <c r="H21" s="114">
        <f>(D21+E21)-F21-G21</f>
        <v>144411.52000000002</v>
      </c>
    </row>
    <row r="22" spans="1:8" ht="18" customHeight="1" x14ac:dyDescent="0.55000000000000004">
      <c r="A22" s="42" t="s">
        <v>116</v>
      </c>
      <c r="B22" s="44" t="s">
        <v>117</v>
      </c>
      <c r="D22" s="113">
        <v>2665.84</v>
      </c>
      <c r="E22" s="120">
        <v>1518.73</v>
      </c>
      <c r="F22" s="120"/>
      <c r="G22" s="113">
        <v>0</v>
      </c>
      <c r="H22" s="114">
        <f t="shared" ref="H22:H34" si="0">(D22+E22)-F22-G22</f>
        <v>4184.57</v>
      </c>
    </row>
    <row r="23" spans="1:8" ht="18" customHeight="1" x14ac:dyDescent="0.55000000000000004">
      <c r="A23" s="42" t="s">
        <v>118</v>
      </c>
      <c r="B23" s="44" t="s">
        <v>119</v>
      </c>
      <c r="D23" s="113">
        <v>591193.72</v>
      </c>
      <c r="E23" s="120">
        <v>336803.06</v>
      </c>
      <c r="F23" s="120"/>
      <c r="G23" s="113">
        <v>123828</v>
      </c>
      <c r="H23" s="114">
        <f t="shared" si="0"/>
        <v>804168.78</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v>4135.91</v>
      </c>
      <c r="E25" s="120">
        <v>2356.23</v>
      </c>
      <c r="F25" s="120"/>
      <c r="G25" s="113">
        <v>0</v>
      </c>
      <c r="H25" s="114">
        <f t="shared" si="0"/>
        <v>6492.1399999999994</v>
      </c>
    </row>
    <row r="26" spans="1:8" ht="18" customHeight="1" x14ac:dyDescent="0.55000000000000004">
      <c r="A26" s="42" t="s">
        <v>124</v>
      </c>
      <c r="B26" s="44" t="s">
        <v>125</v>
      </c>
      <c r="D26" s="113">
        <v>97286.79</v>
      </c>
      <c r="E26" s="120">
        <v>55424.28</v>
      </c>
      <c r="F26" s="120"/>
      <c r="G26" s="113">
        <v>0</v>
      </c>
      <c r="H26" s="114">
        <f t="shared" si="0"/>
        <v>152711.07</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v>524945.61</v>
      </c>
      <c r="E28" s="120">
        <v>299061.51</v>
      </c>
      <c r="F28" s="120"/>
      <c r="G28" s="113">
        <v>0</v>
      </c>
      <c r="H28" s="114">
        <f t="shared" si="0"/>
        <v>824007.12</v>
      </c>
    </row>
    <row r="29" spans="1:8" ht="18" customHeight="1" x14ac:dyDescent="0.55000000000000004">
      <c r="A29" s="42" t="s">
        <v>129</v>
      </c>
      <c r="B29" s="44" t="s">
        <v>130</v>
      </c>
      <c r="D29" s="113">
        <v>480209.76</v>
      </c>
      <c r="E29" s="120">
        <v>273575.5</v>
      </c>
      <c r="F29" s="120"/>
      <c r="G29" s="113">
        <v>0</v>
      </c>
      <c r="H29" s="114">
        <f t="shared" si="0"/>
        <v>753785.26</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1792437.07</v>
      </c>
      <c r="E36" s="114">
        <f>SUM(E21:E34)</f>
        <v>1021151.39</v>
      </c>
      <c r="F36" s="114">
        <f>SUM(F21:F34)</f>
        <v>0</v>
      </c>
      <c r="G36" s="114">
        <f>SUM(G21:G34)</f>
        <v>123828</v>
      </c>
      <c r="H36" s="114">
        <f>SUM(H21:H34)</f>
        <v>2689760.46</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936613</v>
      </c>
      <c r="E40" s="120">
        <v>533588</v>
      </c>
      <c r="F40" s="120"/>
      <c r="G40" s="113">
        <v>0</v>
      </c>
      <c r="H40" s="114">
        <f>(D40+E40)-F40-G40</f>
        <v>1470201</v>
      </c>
    </row>
    <row r="41" spans="1:8" ht="18" customHeight="1" x14ac:dyDescent="0.55000000000000004">
      <c r="A41" s="42" t="s">
        <v>193</v>
      </c>
      <c r="B41" s="44" t="s">
        <v>141</v>
      </c>
      <c r="D41" s="113">
        <v>1112496.77</v>
      </c>
      <c r="E41" s="120">
        <v>633789.41</v>
      </c>
      <c r="F41" s="120"/>
      <c r="G41" s="113">
        <v>0</v>
      </c>
      <c r="H41" s="114">
        <f t="shared" ref="H41:H47" si="1">(D41+E41)-F41-G41</f>
        <v>1746286.1800000002</v>
      </c>
    </row>
    <row r="42" spans="1:8" ht="18" customHeight="1" x14ac:dyDescent="0.55000000000000004">
      <c r="A42" s="42" t="s">
        <v>194</v>
      </c>
      <c r="B42" s="44" t="s">
        <v>142</v>
      </c>
      <c r="D42" s="113">
        <v>2049472.98</v>
      </c>
      <c r="E42" s="120">
        <v>1167584.76</v>
      </c>
      <c r="F42" s="120"/>
      <c r="G42" s="113">
        <v>0</v>
      </c>
      <c r="H42" s="114">
        <f t="shared" si="1"/>
        <v>3217057.74</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4098582.75</v>
      </c>
      <c r="E49" s="114">
        <f>SUM(E40:E47)</f>
        <v>2334962.17</v>
      </c>
      <c r="F49" s="114">
        <f>SUM(F40:F47)</f>
        <v>0</v>
      </c>
      <c r="G49" s="114">
        <f>SUM(G40:G47)</f>
        <v>0</v>
      </c>
      <c r="H49" s="114">
        <f>SUM(H40:H47)</f>
        <v>6433544.9199999999</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130"/>
      <c r="D54" s="113"/>
      <c r="E54" s="120"/>
      <c r="F54" s="120"/>
      <c r="G54" s="113"/>
      <c r="H54" s="114">
        <f t="shared" ref="H54:H62" si="2">(D54+E54)-F54-G54</f>
        <v>0</v>
      </c>
    </row>
    <row r="55" spans="1:8" ht="18" customHeight="1" x14ac:dyDescent="0.55000000000000004">
      <c r="A55" s="42" t="s">
        <v>262</v>
      </c>
      <c r="B55" s="133" t="s">
        <v>451</v>
      </c>
      <c r="D55" s="113">
        <v>6226129</v>
      </c>
      <c r="E55" s="120"/>
      <c r="F55" s="120"/>
      <c r="G55" s="113">
        <v>1484461</v>
      </c>
      <c r="H55" s="114">
        <f t="shared" si="2"/>
        <v>4741668</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t="s">
        <v>394</v>
      </c>
      <c r="D59" s="131">
        <v>2546.12</v>
      </c>
      <c r="E59" s="132">
        <v>94999.92</v>
      </c>
      <c r="F59" s="132"/>
      <c r="G59" s="131">
        <v>76083</v>
      </c>
      <c r="H59" s="114">
        <f t="shared" si="2"/>
        <v>21463.039999999994</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6228675.1200000001</v>
      </c>
      <c r="E64" s="114">
        <f>SUM(E53:E62)</f>
        <v>94999.92</v>
      </c>
      <c r="F64" s="114">
        <f>SUM(F53:F62)</f>
        <v>0</v>
      </c>
      <c r="G64" s="114">
        <f>SUM(G53:G62)</f>
        <v>1560544</v>
      </c>
      <c r="H64" s="114">
        <f>SUM(H53:H62)</f>
        <v>4763131.04</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v>8698.43</v>
      </c>
      <c r="E69" s="120">
        <v>4955.5</v>
      </c>
      <c r="F69" s="120"/>
      <c r="G69" s="188">
        <v>0</v>
      </c>
      <c r="H69" s="114">
        <f>(D69+E69)-F69-G69</f>
        <v>13653.93</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8698.43</v>
      </c>
      <c r="E74" s="135">
        <f>SUM(E68:E72)</f>
        <v>4955.5</v>
      </c>
      <c r="F74" s="135">
        <f>SUM(F68:F72)</f>
        <v>0</v>
      </c>
      <c r="G74" s="114">
        <f>SUM(G68:G72)</f>
        <v>0</v>
      </c>
      <c r="H74" s="114">
        <f>SUM(H68:H72)</f>
        <v>13653.93</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62500</v>
      </c>
      <c r="E77" s="136"/>
      <c r="F77" s="122">
        <v>0</v>
      </c>
      <c r="G77" s="113">
        <v>0</v>
      </c>
      <c r="H77" s="114">
        <f>(D77-F77-G77)</f>
        <v>62500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v>99839.03</v>
      </c>
      <c r="E79" s="136"/>
      <c r="F79" s="122">
        <v>0</v>
      </c>
      <c r="G79" s="113">
        <v>0</v>
      </c>
      <c r="H79" s="114">
        <f>(D79-F79-G79)</f>
        <v>99839.03</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162339.03</v>
      </c>
      <c r="E82" s="138"/>
      <c r="F82" s="114">
        <f>SUM(F77:F80)</f>
        <v>0</v>
      </c>
      <c r="G82" s="114">
        <f>SUM(G77:G80)</f>
        <v>0</v>
      </c>
      <c r="H82" s="114">
        <f>SUM(H77:H80)</f>
        <v>162339.03</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v>3844.38</v>
      </c>
      <c r="E87" s="120">
        <v>2190.14</v>
      </c>
      <c r="F87" s="120"/>
      <c r="G87" s="113"/>
      <c r="H87" s="114">
        <f t="shared" ref="H87:H96" si="3">(D87+E87)-F87-G87</f>
        <v>6034.52</v>
      </c>
    </row>
    <row r="88" spans="1:8" ht="18" customHeight="1" x14ac:dyDescent="0.55000000000000004">
      <c r="A88" s="42" t="s">
        <v>210</v>
      </c>
      <c r="B88" s="44" t="s">
        <v>186</v>
      </c>
      <c r="D88" s="113">
        <v>4516.05</v>
      </c>
      <c r="E88" s="120">
        <v>2572.79</v>
      </c>
      <c r="F88" s="120"/>
      <c r="G88" s="113">
        <v>0</v>
      </c>
      <c r="H88" s="114">
        <f t="shared" si="3"/>
        <v>7088.84</v>
      </c>
    </row>
    <row r="89" spans="1:8" ht="18" customHeight="1" x14ac:dyDescent="0.55000000000000004">
      <c r="A89" s="42" t="s">
        <v>211</v>
      </c>
      <c r="B89" s="44" t="s">
        <v>162</v>
      </c>
      <c r="D89" s="113">
        <v>236692.76</v>
      </c>
      <c r="E89" s="120">
        <v>134843.87</v>
      </c>
      <c r="F89" s="120"/>
      <c r="G89" s="113">
        <v>0</v>
      </c>
      <c r="H89" s="114">
        <f t="shared" si="3"/>
        <v>371536.63</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v>1943044.68</v>
      </c>
      <c r="E91" s="120">
        <v>1106952.55</v>
      </c>
      <c r="F91" s="120"/>
      <c r="G91" s="113">
        <v>1826879</v>
      </c>
      <c r="H91" s="114">
        <f t="shared" si="3"/>
        <v>1223118.23</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v>4376.84</v>
      </c>
      <c r="E93" s="120">
        <v>2493.4899999999998</v>
      </c>
      <c r="F93" s="120"/>
      <c r="G93" s="113">
        <v>0</v>
      </c>
      <c r="H93" s="114">
        <f t="shared" si="3"/>
        <v>6870.33</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2192474.71</v>
      </c>
      <c r="E98" s="114">
        <f>SUM(E86:E96)</f>
        <v>1249052.8400000001</v>
      </c>
      <c r="F98" s="114">
        <f>SUM(F86:F96)</f>
        <v>0</v>
      </c>
      <c r="G98" s="114">
        <f>SUM(G86:G96)</f>
        <v>1826879</v>
      </c>
      <c r="H98" s="114">
        <f>SUM(H86:H96)</f>
        <v>1614648.55</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18817.12</v>
      </c>
      <c r="E102" s="120">
        <v>10720.11</v>
      </c>
      <c r="F102" s="120"/>
      <c r="G102" s="113"/>
      <c r="H102" s="114">
        <f>(D102+E102)-F102-G102</f>
        <v>29537.23</v>
      </c>
    </row>
    <row r="103" spans="1:8" ht="18" customHeight="1" x14ac:dyDescent="0.55000000000000004">
      <c r="A103" s="42" t="s">
        <v>220</v>
      </c>
      <c r="B103" s="44" t="s">
        <v>168</v>
      </c>
      <c r="D103" s="113">
        <v>1428.72</v>
      </c>
      <c r="E103" s="120">
        <v>813.94</v>
      </c>
      <c r="F103" s="120"/>
      <c r="G103" s="113"/>
      <c r="H103" s="114">
        <f>(D103+E103)-F103-G103</f>
        <v>2242.66</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20245.84</v>
      </c>
      <c r="E108" s="114">
        <f>SUM(E102:E106)</f>
        <v>11534.050000000001</v>
      </c>
      <c r="F108" s="114">
        <f>SUM(F102:F106)</f>
        <v>0</v>
      </c>
      <c r="G108" s="114">
        <f>SUM(G102:G106)</f>
        <v>0</v>
      </c>
      <c r="H108" s="114">
        <f>SUM(H102:H106)</f>
        <v>31779.89</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11921900</v>
      </c>
      <c r="G111" s="113"/>
      <c r="H111" s="114">
        <f>F111-G111</f>
        <v>11921900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0.56969999999999998</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456332743</v>
      </c>
      <c r="F117" s="145"/>
    </row>
    <row r="118" spans="1:7" ht="18" customHeight="1" x14ac:dyDescent="0.55000000000000004">
      <c r="A118" s="42" t="s">
        <v>304</v>
      </c>
      <c r="B118" s="44" t="s">
        <v>305</v>
      </c>
      <c r="E118" s="113">
        <v>16705000</v>
      </c>
      <c r="F118" s="145"/>
    </row>
    <row r="119" spans="1:7" ht="18" customHeight="1" x14ac:dyDescent="0.55000000000000004">
      <c r="A119" s="42" t="s">
        <v>306</v>
      </c>
      <c r="B119" s="105" t="s">
        <v>307</v>
      </c>
      <c r="E119" s="114">
        <f>SUM(E117:E118)</f>
        <v>473037743</v>
      </c>
      <c r="F119" s="146"/>
    </row>
    <row r="120" spans="1:7" ht="18" customHeight="1" x14ac:dyDescent="0.55000000000000004">
      <c r="A120" s="42"/>
      <c r="B120" s="105"/>
      <c r="F120" s="126"/>
    </row>
    <row r="121" spans="1:7" ht="18" customHeight="1" x14ac:dyDescent="0.55000000000000004">
      <c r="A121" s="42" t="s">
        <v>308</v>
      </c>
      <c r="B121" s="105" t="s">
        <v>309</v>
      </c>
      <c r="E121" s="113">
        <v>445496000</v>
      </c>
      <c r="F121" s="145"/>
    </row>
    <row r="122" spans="1:7" ht="18" customHeight="1" x14ac:dyDescent="0.55000000000000004">
      <c r="A122" s="42"/>
      <c r="F122" s="126"/>
    </row>
    <row r="123" spans="1:7" ht="18" customHeight="1" x14ac:dyDescent="0.55000000000000004">
      <c r="A123" s="42" t="s">
        <v>310</v>
      </c>
      <c r="B123" s="105" t="s">
        <v>311</v>
      </c>
      <c r="E123" s="113">
        <f>E119-E121</f>
        <v>27541743</v>
      </c>
      <c r="F123" s="145"/>
    </row>
    <row r="124" spans="1:7" ht="18" customHeight="1" x14ac:dyDescent="0.55000000000000004">
      <c r="A124" s="42"/>
      <c r="F124" s="126"/>
    </row>
    <row r="125" spans="1:7" ht="18" customHeight="1" x14ac:dyDescent="0.55000000000000004">
      <c r="A125" s="42" t="s">
        <v>312</v>
      </c>
      <c r="B125" s="105" t="s">
        <v>313</v>
      </c>
      <c r="E125" s="113">
        <v>-66174000</v>
      </c>
      <c r="F125" s="145"/>
    </row>
    <row r="126" spans="1:7" ht="18" customHeight="1" x14ac:dyDescent="0.55000000000000004">
      <c r="A126" s="42"/>
      <c r="F126" s="126"/>
    </row>
    <row r="127" spans="1:7" ht="18" customHeight="1" x14ac:dyDescent="0.55000000000000004">
      <c r="A127" s="42" t="s">
        <v>314</v>
      </c>
      <c r="B127" s="105" t="s">
        <v>315</v>
      </c>
      <c r="E127" s="113">
        <f>+E123+E125</f>
        <v>-38632257</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1792437.07</v>
      </c>
      <c r="E141" s="147">
        <f>E36</f>
        <v>1021151.39</v>
      </c>
      <c r="F141" s="147">
        <f>F36</f>
        <v>0</v>
      </c>
      <c r="G141" s="147">
        <f>G36</f>
        <v>123828</v>
      </c>
      <c r="H141" s="147">
        <f>H36</f>
        <v>2689760.46</v>
      </c>
    </row>
    <row r="142" spans="1:8" ht="18" customHeight="1" x14ac:dyDescent="0.55000000000000004">
      <c r="A142" s="42" t="s">
        <v>148</v>
      </c>
      <c r="B142" s="105" t="s">
        <v>176</v>
      </c>
      <c r="D142" s="147">
        <f>D49</f>
        <v>4098582.75</v>
      </c>
      <c r="E142" s="147">
        <f>E49</f>
        <v>2334962.17</v>
      </c>
      <c r="F142" s="147">
        <f>F49</f>
        <v>0</v>
      </c>
      <c r="G142" s="147">
        <f>G49</f>
        <v>0</v>
      </c>
      <c r="H142" s="147">
        <f>H49</f>
        <v>6433544.9199999999</v>
      </c>
    </row>
    <row r="143" spans="1:8" ht="18" customHeight="1" x14ac:dyDescent="0.55000000000000004">
      <c r="A143" s="42" t="s">
        <v>200</v>
      </c>
      <c r="B143" s="105" t="s">
        <v>177</v>
      </c>
      <c r="D143" s="147">
        <f>D64</f>
        <v>6228675.1200000001</v>
      </c>
      <c r="E143" s="147">
        <f>E64</f>
        <v>94999.92</v>
      </c>
      <c r="F143" s="147">
        <f>F64</f>
        <v>0</v>
      </c>
      <c r="G143" s="147">
        <f>G64</f>
        <v>1560544</v>
      </c>
      <c r="H143" s="147">
        <f>H64</f>
        <v>4763131.04</v>
      </c>
    </row>
    <row r="144" spans="1:8" ht="18" customHeight="1" x14ac:dyDescent="0.55000000000000004">
      <c r="A144" s="42" t="s">
        <v>154</v>
      </c>
      <c r="B144" s="105" t="s">
        <v>8</v>
      </c>
      <c r="D144" s="147">
        <f>D74</f>
        <v>8698.43</v>
      </c>
      <c r="E144" s="147">
        <f>E74</f>
        <v>4955.5</v>
      </c>
      <c r="F144" s="147">
        <f>F74</f>
        <v>0</v>
      </c>
      <c r="G144" s="147">
        <f>G74</f>
        <v>0</v>
      </c>
      <c r="H144" s="147">
        <f>H74</f>
        <v>13653.93</v>
      </c>
    </row>
    <row r="145" spans="1:8" ht="18" customHeight="1" x14ac:dyDescent="0.55000000000000004">
      <c r="A145" s="42" t="s">
        <v>159</v>
      </c>
      <c r="B145" s="105" t="s">
        <v>9</v>
      </c>
      <c r="D145" s="147">
        <f>D82</f>
        <v>162339.03</v>
      </c>
      <c r="E145" s="147">
        <f>E82</f>
        <v>0</v>
      </c>
      <c r="F145" s="147">
        <f>F82</f>
        <v>0</v>
      </c>
      <c r="G145" s="147">
        <f>G82</f>
        <v>0</v>
      </c>
      <c r="H145" s="147">
        <f>H82</f>
        <v>162339.03</v>
      </c>
    </row>
    <row r="146" spans="1:8" ht="18" customHeight="1" x14ac:dyDescent="0.55000000000000004">
      <c r="A146" s="42" t="s">
        <v>166</v>
      </c>
      <c r="B146" s="105" t="s">
        <v>178</v>
      </c>
      <c r="D146" s="147">
        <f>D98</f>
        <v>2192474.71</v>
      </c>
      <c r="E146" s="147">
        <f>E98</f>
        <v>1249052.8400000001</v>
      </c>
      <c r="F146" s="147">
        <f>F98</f>
        <v>0</v>
      </c>
      <c r="G146" s="147">
        <f>G98</f>
        <v>1826879</v>
      </c>
      <c r="H146" s="147">
        <f>H98</f>
        <v>1614648.55</v>
      </c>
    </row>
    <row r="147" spans="1:8" ht="18" customHeight="1" x14ac:dyDescent="0.55000000000000004">
      <c r="A147" s="42" t="s">
        <v>170</v>
      </c>
      <c r="B147" s="105" t="s">
        <v>11</v>
      </c>
      <c r="D147" s="114">
        <f>D108</f>
        <v>20245.84</v>
      </c>
      <c r="E147" s="114">
        <f>E108</f>
        <v>11534.050000000001</v>
      </c>
      <c r="F147" s="114">
        <f>F108</f>
        <v>0</v>
      </c>
      <c r="G147" s="114">
        <f>G108</f>
        <v>0</v>
      </c>
      <c r="H147" s="114">
        <f>H108</f>
        <v>31779.89</v>
      </c>
    </row>
    <row r="148" spans="1:8" ht="18" customHeight="1" x14ac:dyDescent="0.55000000000000004">
      <c r="A148" s="42" t="s">
        <v>235</v>
      </c>
      <c r="B148" s="105" t="s">
        <v>179</v>
      </c>
      <c r="D148" s="148" t="s">
        <v>321</v>
      </c>
      <c r="E148" s="148" t="s">
        <v>321</v>
      </c>
      <c r="F148" s="148"/>
      <c r="G148" s="148" t="s">
        <v>321</v>
      </c>
      <c r="H148" s="147">
        <f>H111</f>
        <v>11921900</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7969615.9116819492</v>
      </c>
      <c r="E150" s="114">
        <f>E18</f>
        <v>0</v>
      </c>
      <c r="F150" s="114">
        <f>F18</f>
        <v>0</v>
      </c>
      <c r="G150" s="114">
        <f>G18</f>
        <v>6442977.7237646971</v>
      </c>
      <c r="H150" s="114">
        <f>H18</f>
        <v>1526638.1879172521</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22473068.861681949</v>
      </c>
      <c r="E152" s="199">
        <f>SUM(E141:E150)</f>
        <v>4716655.87</v>
      </c>
      <c r="F152" s="199">
        <f>SUM(F141:F150)</f>
        <v>0</v>
      </c>
      <c r="G152" s="199">
        <f>SUM(G141:G150)</f>
        <v>9954228.7237646971</v>
      </c>
      <c r="H152" s="199">
        <f>SUM(H141:H150)</f>
        <v>29157396.007917251</v>
      </c>
    </row>
    <row r="154" spans="1:8" ht="18" customHeight="1" x14ac:dyDescent="0.55000000000000004">
      <c r="A154" s="110" t="s">
        <v>322</v>
      </c>
      <c r="B154" s="105" t="s">
        <v>323</v>
      </c>
      <c r="D154" s="200">
        <f>H152/E121</f>
        <v>6.5449288002400144E-2</v>
      </c>
    </row>
    <row r="155" spans="1:8" ht="18" customHeight="1" x14ac:dyDescent="0.55000000000000004">
      <c r="A155" s="110" t="s">
        <v>324</v>
      </c>
      <c r="B155" s="105" t="s">
        <v>325</v>
      </c>
      <c r="D155" s="200">
        <f>H152/E127</f>
        <v>-0.7547422354308021</v>
      </c>
    </row>
  </sheetData>
  <mergeCells count="4">
    <mergeCell ref="C2:D2"/>
    <mergeCell ref="C5:E5"/>
    <mergeCell ref="C11:E11"/>
    <mergeCell ref="B13:D13"/>
  </mergeCells>
  <hyperlinks>
    <hyperlink ref="C11" r:id="rId1" xr:uid="{BBD71DB8-BF47-41C9-999F-31C873D5459A}"/>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344A-2AE5-4AA0-955E-D7DAED3A4C05}">
  <dimension ref="A1:J155"/>
  <sheetViews>
    <sheetView showGridLines="0" topLeftCell="A129" zoomScale="85" zoomScaleNormal="85" zoomScaleSheetLayoutView="80" workbookViewId="0">
      <selection activeCell="G150" sqref="G150"/>
    </sheetView>
  </sheetViews>
  <sheetFormatPr defaultColWidth="9" defaultRowHeight="18" customHeight="1" x14ac:dyDescent="0.4"/>
  <cols>
    <col min="1" max="1" width="8.26171875" style="143"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5.15625" style="104" customWidth="1"/>
    <col min="10" max="16384" width="9" style="44"/>
  </cols>
  <sheetData>
    <row r="1" spans="2:8" ht="18" customHeight="1" x14ac:dyDescent="0.4">
      <c r="C1" s="154"/>
      <c r="D1" s="154"/>
      <c r="E1" s="154"/>
      <c r="F1" s="154"/>
      <c r="G1" s="154"/>
      <c r="H1" s="154"/>
    </row>
    <row r="2" spans="2:8" ht="18" customHeight="1" x14ac:dyDescent="0.4">
      <c r="C2" s="530"/>
      <c r="D2" s="530"/>
    </row>
    <row r="3" spans="2:8" ht="18" customHeight="1" x14ac:dyDescent="0.4">
      <c r="B3" s="105" t="s">
        <v>237</v>
      </c>
    </row>
    <row r="5" spans="2:8" ht="18" customHeight="1" x14ac:dyDescent="0.45">
      <c r="B5" s="42" t="s">
        <v>238</v>
      </c>
      <c r="C5" s="301" t="s">
        <v>19</v>
      </c>
      <c r="D5" s="164"/>
      <c r="E5" s="164"/>
      <c r="F5" s="155"/>
    </row>
    <row r="6" spans="2:8" ht="18" customHeight="1" x14ac:dyDescent="0.45">
      <c r="B6" s="42" t="s">
        <v>239</v>
      </c>
      <c r="C6" s="301" t="s">
        <v>452</v>
      </c>
      <c r="D6" s="157"/>
      <c r="E6" s="157"/>
      <c r="F6" s="158"/>
    </row>
    <row r="7" spans="2:8" ht="18" customHeight="1" x14ac:dyDescent="0.45">
      <c r="B7" s="42" t="s">
        <v>241</v>
      </c>
      <c r="C7" s="302">
        <v>1836</v>
      </c>
      <c r="D7" s="156"/>
      <c r="E7" s="156"/>
      <c r="F7" s="159"/>
    </row>
    <row r="8" spans="2:8" ht="18" customHeight="1" x14ac:dyDescent="0.45">
      <c r="C8" s="303"/>
      <c r="D8" s="160"/>
      <c r="E8" s="160"/>
      <c r="F8" s="126"/>
    </row>
    <row r="9" spans="2:8" ht="18" customHeight="1" x14ac:dyDescent="0.7">
      <c r="B9" s="42" t="s">
        <v>243</v>
      </c>
      <c r="C9" s="201" t="s">
        <v>453</v>
      </c>
      <c r="D9" s="164"/>
      <c r="E9" s="164"/>
      <c r="F9" s="155"/>
    </row>
    <row r="10" spans="2:8" ht="18" customHeight="1" x14ac:dyDescent="0.45">
      <c r="B10" s="42" t="s">
        <v>245</v>
      </c>
      <c r="C10" s="301" t="s">
        <v>454</v>
      </c>
      <c r="D10" s="162"/>
      <c r="E10" s="162"/>
      <c r="F10" s="163"/>
    </row>
    <row r="11" spans="2:8" ht="18" customHeight="1" x14ac:dyDescent="0.55000000000000004">
      <c r="B11" s="42" t="s">
        <v>247</v>
      </c>
      <c r="C11" s="204" t="s">
        <v>455</v>
      </c>
      <c r="D11" s="164"/>
      <c r="E11" s="164"/>
      <c r="F11" s="155"/>
    </row>
    <row r="12" spans="2:8" ht="18" customHeight="1" x14ac:dyDescent="0.4">
      <c r="B12" s="42"/>
      <c r="C12" s="42"/>
    </row>
    <row r="13" spans="2:8" ht="18" customHeight="1" x14ac:dyDescent="0.4">
      <c r="B13" s="42"/>
      <c r="C13" s="42"/>
    </row>
    <row r="14" spans="2:8" ht="18" customHeight="1" x14ac:dyDescent="0.4">
      <c r="B14" s="42"/>
      <c r="C14" s="42"/>
    </row>
    <row r="15" spans="2:8" ht="24.75" customHeight="1" x14ac:dyDescent="0.4">
      <c r="B15" s="536"/>
      <c r="C15" s="537"/>
      <c r="D15" s="538"/>
      <c r="E15" s="154"/>
      <c r="F15" s="154"/>
    </row>
    <row r="16" spans="2:8" ht="18" customHeight="1" x14ac:dyDescent="0.4">
      <c r="B16" s="107"/>
    </row>
    <row r="17" spans="1:9" ht="18" customHeight="1" x14ac:dyDescent="0.4">
      <c r="B17" s="107"/>
    </row>
    <row r="18" spans="1:9" ht="45" customHeight="1" x14ac:dyDescent="0.4">
      <c r="A18" s="42" t="s">
        <v>98</v>
      </c>
      <c r="B18" s="154"/>
      <c r="C18" s="154"/>
      <c r="D18" s="109" t="s">
        <v>99</v>
      </c>
      <c r="E18" s="109" t="s">
        <v>100</v>
      </c>
      <c r="F18" s="109" t="s">
        <v>249</v>
      </c>
      <c r="G18" s="109" t="s">
        <v>250</v>
      </c>
      <c r="H18" s="109" t="s">
        <v>251</v>
      </c>
    </row>
    <row r="19" spans="1:9" ht="18" customHeight="1" x14ac:dyDescent="0.4">
      <c r="A19" s="42" t="s">
        <v>105</v>
      </c>
      <c r="B19" s="105" t="s">
        <v>106</v>
      </c>
    </row>
    <row r="20" spans="1:9" ht="18" customHeight="1" x14ac:dyDescent="0.4">
      <c r="A20" s="42" t="s">
        <v>107</v>
      </c>
      <c r="B20" s="44" t="s">
        <v>108</v>
      </c>
      <c r="D20" s="111">
        <v>5829531.0858986219</v>
      </c>
      <c r="E20" s="111"/>
      <c r="F20" s="111"/>
      <c r="G20" s="111">
        <v>4712841.7909555044</v>
      </c>
      <c r="H20" s="169">
        <f>(D20+E20)-G20</f>
        <v>1116689.2949431175</v>
      </c>
    </row>
    <row r="21" spans="1:9" ht="45" customHeight="1" x14ac:dyDescent="0.4">
      <c r="A21" s="42" t="s">
        <v>109</v>
      </c>
      <c r="B21" s="154"/>
      <c r="C21" s="154"/>
      <c r="D21" s="109" t="s">
        <v>99</v>
      </c>
      <c r="E21" s="109" t="s">
        <v>100</v>
      </c>
      <c r="F21" s="109" t="s">
        <v>249</v>
      </c>
      <c r="G21" s="109" t="s">
        <v>250</v>
      </c>
      <c r="H21" s="109" t="s">
        <v>251</v>
      </c>
    </row>
    <row r="22" spans="1:9" ht="18" customHeight="1" x14ac:dyDescent="0.4">
      <c r="A22" s="42" t="s">
        <v>112</v>
      </c>
      <c r="B22" s="105" t="s">
        <v>113</v>
      </c>
    </row>
    <row r="23" spans="1:9" ht="18" customHeight="1" x14ac:dyDescent="0.4">
      <c r="A23" s="42" t="s">
        <v>114</v>
      </c>
      <c r="B23" s="44" t="s">
        <v>115</v>
      </c>
      <c r="D23" s="214">
        <v>263903</v>
      </c>
      <c r="E23" s="232">
        <f>D23*0.758</f>
        <v>200038.47399999999</v>
      </c>
      <c r="F23" s="232">
        <v>0</v>
      </c>
      <c r="G23" s="232">
        <v>46107</v>
      </c>
      <c r="H23" s="114">
        <f>(D23+E23)-F23-G23</f>
        <v>417834.47399999999</v>
      </c>
      <c r="I23" s="304"/>
    </row>
    <row r="24" spans="1:9" ht="18" customHeight="1" x14ac:dyDescent="0.4">
      <c r="A24" s="42" t="s">
        <v>116</v>
      </c>
      <c r="B24" s="44" t="s">
        <v>117</v>
      </c>
      <c r="D24" s="214">
        <v>15791</v>
      </c>
      <c r="E24" s="232">
        <f t="shared" ref="E24:E29" si="0">D24*0.758</f>
        <v>11969.578</v>
      </c>
      <c r="F24" s="232">
        <v>0</v>
      </c>
      <c r="G24" s="232">
        <v>2112</v>
      </c>
      <c r="H24" s="114">
        <f t="shared" ref="H24:H25" si="1">(D24+E24)-F24-G24</f>
        <v>25648.578000000001</v>
      </c>
      <c r="I24" s="304"/>
    </row>
    <row r="25" spans="1:9" ht="18" customHeight="1" x14ac:dyDescent="0.4">
      <c r="A25" s="42" t="s">
        <v>120</v>
      </c>
      <c r="B25" s="44" t="s">
        <v>121</v>
      </c>
      <c r="D25" s="214">
        <v>39519</v>
      </c>
      <c r="E25" s="232">
        <f t="shared" si="0"/>
        <v>29955.402000000002</v>
      </c>
      <c r="F25" s="232">
        <v>0</v>
      </c>
      <c r="G25" s="232">
        <v>11474</v>
      </c>
      <c r="H25" s="114">
        <f t="shared" si="1"/>
        <v>58000.402000000002</v>
      </c>
      <c r="I25" s="304"/>
    </row>
    <row r="26" spans="1:9" ht="18" customHeight="1" x14ac:dyDescent="0.4">
      <c r="A26" s="42" t="s">
        <v>122</v>
      </c>
      <c r="B26" s="44" t="s">
        <v>123</v>
      </c>
      <c r="D26" s="214">
        <v>79038</v>
      </c>
      <c r="E26" s="232">
        <f t="shared" si="0"/>
        <v>59910.804000000004</v>
      </c>
      <c r="F26" s="232">
        <v>0</v>
      </c>
      <c r="G26" s="232">
        <v>22948</v>
      </c>
      <c r="H26" s="114">
        <f>(D26+E26)-F26-G26</f>
        <v>116000.804</v>
      </c>
      <c r="I26" s="305"/>
    </row>
    <row r="27" spans="1:9" ht="18" customHeight="1" x14ac:dyDescent="0.4">
      <c r="A27" s="42" t="s">
        <v>124</v>
      </c>
      <c r="B27" s="44" t="s">
        <v>125</v>
      </c>
      <c r="D27" s="214">
        <v>3679</v>
      </c>
      <c r="E27" s="232">
        <f t="shared" si="0"/>
        <v>2788.6820000000002</v>
      </c>
      <c r="F27" s="232">
        <v>0</v>
      </c>
      <c r="G27" s="232">
        <v>845</v>
      </c>
      <c r="H27" s="114">
        <f>(D27+E27)-F27-G27</f>
        <v>5622.6820000000007</v>
      </c>
      <c r="I27" s="305"/>
    </row>
    <row r="28" spans="1:9" ht="18" customHeight="1" x14ac:dyDescent="0.4">
      <c r="A28" s="42" t="s">
        <v>126</v>
      </c>
      <c r="B28" s="44" t="s">
        <v>185</v>
      </c>
      <c r="D28" s="214">
        <v>206277</v>
      </c>
      <c r="E28" s="232">
        <f t="shared" si="0"/>
        <v>156357.96600000001</v>
      </c>
      <c r="F28" s="232">
        <v>0</v>
      </c>
      <c r="G28" s="232">
        <v>5280</v>
      </c>
      <c r="H28" s="114">
        <f>(D28+E28)-F28-G28</f>
        <v>357354.96600000001</v>
      </c>
      <c r="I28" s="305"/>
    </row>
    <row r="29" spans="1:9" ht="18" customHeight="1" x14ac:dyDescent="0.4">
      <c r="A29" s="42" t="s">
        <v>129</v>
      </c>
      <c r="B29" s="44" t="s">
        <v>130</v>
      </c>
      <c r="D29" s="214">
        <v>2515795</v>
      </c>
      <c r="E29" s="232">
        <f t="shared" si="0"/>
        <v>1906972.61</v>
      </c>
      <c r="F29" s="232">
        <v>526307</v>
      </c>
      <c r="G29" s="232">
        <v>4590</v>
      </c>
      <c r="H29" s="114">
        <f>(D29+E29)-F29-G29</f>
        <v>3891870.6100000003</v>
      </c>
      <c r="I29" s="305"/>
    </row>
    <row r="30" spans="1:9" ht="18" customHeight="1" x14ac:dyDescent="0.4">
      <c r="A30" s="42" t="s">
        <v>131</v>
      </c>
      <c r="B30" s="45"/>
      <c r="D30" s="214"/>
      <c r="E30" s="120"/>
      <c r="F30" s="120"/>
      <c r="G30" s="113"/>
      <c r="H30" s="114"/>
      <c r="I30" s="305"/>
    </row>
    <row r="31" spans="1:9" ht="18" customHeight="1" x14ac:dyDescent="0.4">
      <c r="A31" s="42" t="s">
        <v>133</v>
      </c>
      <c r="B31" s="45"/>
      <c r="D31" s="214"/>
      <c r="E31" s="120"/>
      <c r="F31" s="120"/>
      <c r="G31" s="113"/>
      <c r="H31" s="114"/>
    </row>
    <row r="32" spans="1:9" ht="18" customHeight="1" x14ac:dyDescent="0.4">
      <c r="A32" s="42" t="s">
        <v>134</v>
      </c>
      <c r="B32" s="45"/>
      <c r="D32" s="214"/>
      <c r="E32" s="120"/>
      <c r="F32" s="120"/>
      <c r="G32" s="113"/>
      <c r="H32" s="114"/>
    </row>
    <row r="33" spans="1:10" ht="18" customHeight="1" x14ac:dyDescent="0.4">
      <c r="A33" s="42" t="s">
        <v>135</v>
      </c>
      <c r="B33" s="45"/>
      <c r="D33" s="214"/>
      <c r="E33" s="120"/>
      <c r="F33" s="120"/>
      <c r="G33" s="113"/>
      <c r="H33" s="114"/>
    </row>
    <row r="34" spans="1:10" ht="18" customHeight="1" x14ac:dyDescent="0.4">
      <c r="A34" s="42" t="s">
        <v>136</v>
      </c>
      <c r="B34" s="45"/>
      <c r="D34" s="214"/>
      <c r="E34" s="120"/>
      <c r="F34" s="120"/>
      <c r="G34" s="113"/>
      <c r="H34" s="114"/>
    </row>
    <row r="35" spans="1:10" ht="18" customHeight="1" x14ac:dyDescent="0.4">
      <c r="H35" s="205"/>
    </row>
    <row r="36" spans="1:10" ht="18" customHeight="1" x14ac:dyDescent="0.4">
      <c r="A36" s="42" t="s">
        <v>137</v>
      </c>
      <c r="B36" s="105" t="s">
        <v>138</v>
      </c>
      <c r="C36" s="105" t="s">
        <v>253</v>
      </c>
      <c r="D36" s="114">
        <f>SUM(D23:D34)</f>
        <v>3124002</v>
      </c>
      <c r="E36" s="114">
        <f>SUM(E23:E34)</f>
        <v>2367993.5160000003</v>
      </c>
      <c r="F36" s="114">
        <f>SUM(F23:F34)</f>
        <v>526307</v>
      </c>
      <c r="G36" s="114">
        <f>SUM(G23:G34)</f>
        <v>93356</v>
      </c>
      <c r="H36" s="114">
        <f>SUM(H23:H34)</f>
        <v>4872332.5160000008</v>
      </c>
      <c r="I36" s="306"/>
      <c r="J36" s="105"/>
    </row>
    <row r="37" spans="1:10" ht="18" customHeight="1" thickBot="1" x14ac:dyDescent="0.45">
      <c r="B37" s="105"/>
      <c r="D37" s="181"/>
      <c r="E37" s="181"/>
      <c r="F37" s="181"/>
      <c r="G37" s="181"/>
      <c r="H37" s="206"/>
    </row>
    <row r="38" spans="1:10" ht="42.75" customHeight="1" x14ac:dyDescent="0.4">
      <c r="D38" s="109" t="s">
        <v>99</v>
      </c>
      <c r="E38" s="109" t="s">
        <v>100</v>
      </c>
      <c r="F38" s="109" t="s">
        <v>249</v>
      </c>
      <c r="G38" s="109" t="s">
        <v>250</v>
      </c>
      <c r="H38" s="109" t="s">
        <v>251</v>
      </c>
    </row>
    <row r="39" spans="1:10" ht="18.75" customHeight="1" x14ac:dyDescent="0.4">
      <c r="A39" s="42" t="s">
        <v>254</v>
      </c>
      <c r="B39" s="105" t="s">
        <v>139</v>
      </c>
    </row>
    <row r="40" spans="1:10" ht="18" customHeight="1" x14ac:dyDescent="0.4">
      <c r="A40" s="42" t="s">
        <v>192</v>
      </c>
      <c r="B40" s="44" t="s">
        <v>140</v>
      </c>
      <c r="D40" s="307">
        <v>763190</v>
      </c>
      <c r="E40" s="308">
        <f>D40*0.758</f>
        <v>578498.02</v>
      </c>
      <c r="F40" s="308">
        <v>0</v>
      </c>
      <c r="G40" s="307">
        <v>0</v>
      </c>
      <c r="H40" s="114">
        <f>(D40+E40)-F40-G40</f>
        <v>1341688.02</v>
      </c>
      <c r="I40" s="309"/>
    </row>
    <row r="41" spans="1:10" ht="18" customHeight="1" x14ac:dyDescent="0.4">
      <c r="A41" s="42" t="s">
        <v>193</v>
      </c>
      <c r="B41" s="44" t="s">
        <v>141</v>
      </c>
      <c r="D41" s="307">
        <v>1448974</v>
      </c>
      <c r="E41" s="308">
        <f>D41*0.758</f>
        <v>1098322.2919999999</v>
      </c>
      <c r="F41" s="307">
        <v>323439</v>
      </c>
      <c r="G41" s="307">
        <v>0</v>
      </c>
      <c r="H41" s="114">
        <f t="shared" ref="H41:H44" si="2">(D41+E41)-F41-G41</f>
        <v>2223857.2919999999</v>
      </c>
      <c r="I41" s="309"/>
    </row>
    <row r="42" spans="1:10" ht="18" customHeight="1" x14ac:dyDescent="0.4">
      <c r="A42" s="42" t="s">
        <v>194</v>
      </c>
      <c r="B42" s="44" t="s">
        <v>456</v>
      </c>
      <c r="D42" s="307">
        <v>194797</v>
      </c>
      <c r="E42" s="308">
        <f>D42*0.758</f>
        <v>147656.12599999999</v>
      </c>
      <c r="F42" s="308">
        <v>0</v>
      </c>
      <c r="G42" s="307">
        <v>4590</v>
      </c>
      <c r="H42" s="114">
        <f t="shared" si="2"/>
        <v>337863.12599999999</v>
      </c>
      <c r="I42" s="309"/>
    </row>
    <row r="43" spans="1:10" ht="18" customHeight="1" x14ac:dyDescent="0.4">
      <c r="A43" s="42" t="s">
        <v>195</v>
      </c>
      <c r="B43" s="44" t="s">
        <v>143</v>
      </c>
      <c r="D43" s="307">
        <v>2232</v>
      </c>
      <c r="E43" s="308">
        <f>D43*0.758</f>
        <v>1691.856</v>
      </c>
      <c r="F43" s="308">
        <v>0</v>
      </c>
      <c r="G43" s="307">
        <v>0</v>
      </c>
      <c r="H43" s="114">
        <f t="shared" si="2"/>
        <v>3923.8559999999998</v>
      </c>
      <c r="I43" s="310"/>
    </row>
    <row r="44" spans="1:10" ht="18" customHeight="1" x14ac:dyDescent="0.4">
      <c r="A44" s="42" t="s">
        <v>144</v>
      </c>
      <c r="B44" s="44" t="s">
        <v>457</v>
      </c>
      <c r="D44" s="311">
        <v>522059</v>
      </c>
      <c r="E44" s="308">
        <f>D44*0.758</f>
        <v>395720.72200000001</v>
      </c>
      <c r="F44" s="312">
        <v>0</v>
      </c>
      <c r="G44" s="311">
        <v>0</v>
      </c>
      <c r="H44" s="114">
        <f t="shared" si="2"/>
        <v>917779.72200000007</v>
      </c>
      <c r="I44" s="310"/>
    </row>
    <row r="45" spans="1:10" ht="18" customHeight="1" x14ac:dyDescent="0.4">
      <c r="A45" s="42" t="s">
        <v>145</v>
      </c>
      <c r="B45" s="45"/>
      <c r="D45" s="113"/>
      <c r="E45" s="120"/>
      <c r="F45" s="120"/>
      <c r="G45" s="113"/>
      <c r="H45" s="114"/>
    </row>
    <row r="46" spans="1:10" ht="18" customHeight="1" x14ac:dyDescent="0.4">
      <c r="A46" s="42" t="s">
        <v>146</v>
      </c>
      <c r="B46" s="45"/>
      <c r="D46" s="113"/>
      <c r="E46" s="120"/>
      <c r="F46" s="120"/>
      <c r="G46" s="113"/>
      <c r="H46" s="114"/>
    </row>
    <row r="47" spans="1:10" ht="18" customHeight="1" x14ac:dyDescent="0.4">
      <c r="A47" s="42" t="s">
        <v>147</v>
      </c>
      <c r="B47" s="45"/>
      <c r="D47" s="113"/>
      <c r="E47" s="120"/>
      <c r="F47" s="120"/>
      <c r="G47" s="113"/>
      <c r="H47" s="114"/>
    </row>
    <row r="49" spans="1:10" ht="18" customHeight="1" x14ac:dyDescent="0.4">
      <c r="A49" s="42" t="s">
        <v>148</v>
      </c>
      <c r="B49" s="105" t="s">
        <v>255</v>
      </c>
      <c r="C49" s="105" t="s">
        <v>253</v>
      </c>
      <c r="D49" s="114">
        <f t="shared" ref="D49:H49" si="3">SUM(D40:D47)</f>
        <v>2931252</v>
      </c>
      <c r="E49" s="114">
        <f t="shared" si="3"/>
        <v>2221889.0159999998</v>
      </c>
      <c r="F49" s="114">
        <f>SUM(F40:F47)</f>
        <v>323439</v>
      </c>
      <c r="G49" s="114">
        <f t="shared" si="3"/>
        <v>4590</v>
      </c>
      <c r="H49" s="114">
        <f t="shared" si="3"/>
        <v>4825112.0160000008</v>
      </c>
      <c r="I49" s="313"/>
      <c r="J49" s="105"/>
    </row>
    <row r="50" spans="1:10" ht="18" customHeight="1" thickBot="1" x14ac:dyDescent="0.45">
      <c r="D50" s="123"/>
      <c r="E50" s="123"/>
      <c r="F50" s="123"/>
      <c r="G50" s="123"/>
      <c r="H50" s="123"/>
    </row>
    <row r="51" spans="1:10" ht="42.75" customHeight="1" x14ac:dyDescent="0.4">
      <c r="D51" s="109" t="s">
        <v>99</v>
      </c>
      <c r="E51" s="109" t="s">
        <v>100</v>
      </c>
      <c r="F51" s="109" t="s">
        <v>249</v>
      </c>
      <c r="G51" s="109" t="s">
        <v>250</v>
      </c>
      <c r="H51" s="109" t="s">
        <v>251</v>
      </c>
    </row>
    <row r="52" spans="1:10" ht="18" customHeight="1" x14ac:dyDescent="0.4">
      <c r="A52" s="42" t="s">
        <v>256</v>
      </c>
      <c r="B52" s="124" t="s">
        <v>257</v>
      </c>
    </row>
    <row r="53" spans="1:10" ht="18" customHeight="1" x14ac:dyDescent="0.4">
      <c r="A53" s="42" t="s">
        <v>258</v>
      </c>
      <c r="B53" s="44" t="s">
        <v>259</v>
      </c>
      <c r="D53" s="314">
        <f>'[52]Physician Subsidies'!D18</f>
        <v>16113203</v>
      </c>
      <c r="E53" s="314">
        <v>0</v>
      </c>
      <c r="F53" s="314">
        <v>0</v>
      </c>
      <c r="G53" s="314">
        <f>'[52]Physician Subsidies'!G18</f>
        <v>820042</v>
      </c>
      <c r="H53" s="315">
        <f>(D53+E53)-F53-G53</f>
        <v>15293161</v>
      </c>
      <c r="I53" s="316"/>
    </row>
    <row r="54" spans="1:10" ht="18" customHeight="1" x14ac:dyDescent="0.4">
      <c r="A54" s="42" t="s">
        <v>260</v>
      </c>
      <c r="B54" s="291" t="s">
        <v>458</v>
      </c>
      <c r="D54" s="314">
        <v>483562</v>
      </c>
      <c r="E54" s="308">
        <v>0</v>
      </c>
      <c r="F54" s="308">
        <v>0</v>
      </c>
      <c r="G54" s="307">
        <v>0</v>
      </c>
      <c r="H54" s="315">
        <f t="shared" ref="H54:H62" si="4">(D54+E54)-F54-G54</f>
        <v>483562</v>
      </c>
      <c r="I54" s="310"/>
    </row>
    <row r="55" spans="1:10" ht="18" customHeight="1" x14ac:dyDescent="0.4">
      <c r="A55" s="42" t="s">
        <v>262</v>
      </c>
      <c r="B55" s="291" t="s">
        <v>459</v>
      </c>
      <c r="D55" s="314">
        <v>9198</v>
      </c>
      <c r="E55" s="308">
        <v>0</v>
      </c>
      <c r="F55" s="308">
        <v>0</v>
      </c>
      <c r="G55" s="307">
        <v>2112</v>
      </c>
      <c r="H55" s="315">
        <f t="shared" si="4"/>
        <v>7086</v>
      </c>
      <c r="I55" s="310"/>
    </row>
    <row r="56" spans="1:10" ht="18" customHeight="1" x14ac:dyDescent="0.4">
      <c r="A56" s="42" t="s">
        <v>264</v>
      </c>
      <c r="B56" s="291" t="s">
        <v>460</v>
      </c>
      <c r="D56" s="314">
        <v>79038</v>
      </c>
      <c r="E56" s="308">
        <v>0</v>
      </c>
      <c r="F56" s="308">
        <v>0</v>
      </c>
      <c r="G56" s="307">
        <v>0</v>
      </c>
      <c r="H56" s="315">
        <f t="shared" si="4"/>
        <v>79038</v>
      </c>
      <c r="I56" s="310"/>
    </row>
    <row r="57" spans="1:10" ht="18" customHeight="1" x14ac:dyDescent="0.4">
      <c r="A57" s="42" t="s">
        <v>266</v>
      </c>
      <c r="B57" s="116"/>
      <c r="D57" s="113"/>
      <c r="E57" s="120"/>
      <c r="F57" s="120"/>
      <c r="G57" s="113"/>
      <c r="H57" s="114">
        <f t="shared" si="4"/>
        <v>0</v>
      </c>
    </row>
    <row r="58" spans="1:10" ht="18" customHeight="1" x14ac:dyDescent="0.4">
      <c r="A58" s="42" t="s">
        <v>268</v>
      </c>
      <c r="B58" s="116"/>
      <c r="D58" s="113"/>
      <c r="E58" s="120"/>
      <c r="F58" s="120"/>
      <c r="G58" s="113"/>
      <c r="H58" s="114">
        <f>(D58+E58)-F58-G58</f>
        <v>0</v>
      </c>
    </row>
    <row r="59" spans="1:10" ht="18" customHeight="1" x14ac:dyDescent="0.4">
      <c r="A59" s="42" t="s">
        <v>270</v>
      </c>
      <c r="B59" s="116"/>
      <c r="D59" s="131"/>
      <c r="E59" s="132"/>
      <c r="F59" s="132"/>
      <c r="G59" s="131"/>
      <c r="H59" s="114">
        <f t="shared" si="4"/>
        <v>0</v>
      </c>
    </row>
    <row r="60" spans="1:10" ht="18" customHeight="1" x14ac:dyDescent="0.4">
      <c r="A60" s="42" t="s">
        <v>272</v>
      </c>
      <c r="B60" s="125"/>
      <c r="C60" s="126"/>
      <c r="D60" s="125"/>
      <c r="E60" s="125"/>
      <c r="F60" s="125"/>
      <c r="G60" s="125"/>
      <c r="H60" s="114">
        <f t="shared" si="4"/>
        <v>0</v>
      </c>
    </row>
    <row r="61" spans="1:10" ht="18" customHeight="1" x14ac:dyDescent="0.4">
      <c r="A61" s="42" t="s">
        <v>274</v>
      </c>
      <c r="B61" s="125"/>
      <c r="C61" s="126"/>
      <c r="D61" s="125"/>
      <c r="E61" s="125"/>
      <c r="F61" s="125"/>
      <c r="G61" s="125"/>
      <c r="H61" s="114">
        <f t="shared" si="4"/>
        <v>0</v>
      </c>
    </row>
    <row r="62" spans="1:10" ht="18" customHeight="1" x14ac:dyDescent="0.4">
      <c r="A62" s="42" t="s">
        <v>275</v>
      </c>
      <c r="B62" s="125"/>
      <c r="C62" s="126"/>
      <c r="D62" s="125"/>
      <c r="E62" s="125"/>
      <c r="F62" s="125"/>
      <c r="G62" s="125"/>
      <c r="H62" s="114">
        <f t="shared" si="4"/>
        <v>0</v>
      </c>
    </row>
    <row r="63" spans="1:10" ht="18" customHeight="1" x14ac:dyDescent="0.4">
      <c r="A63" s="42"/>
      <c r="E63" s="186"/>
      <c r="F63" s="128"/>
    </row>
    <row r="64" spans="1:10" ht="18" customHeight="1" x14ac:dyDescent="0.4">
      <c r="A64" s="42" t="s">
        <v>200</v>
      </c>
      <c r="B64" s="105" t="s">
        <v>276</v>
      </c>
      <c r="C64" s="105" t="s">
        <v>253</v>
      </c>
      <c r="D64" s="114">
        <f>SUM(D53:D62)</f>
        <v>16685001</v>
      </c>
      <c r="E64" s="114">
        <f t="shared" ref="E64:G64" si="5">SUM(E53:E62)</f>
        <v>0</v>
      </c>
      <c r="F64" s="114">
        <f t="shared" si="5"/>
        <v>0</v>
      </c>
      <c r="G64" s="114">
        <f t="shared" si="5"/>
        <v>822154</v>
      </c>
      <c r="H64" s="114">
        <f>SUM(H53:H62)</f>
        <v>15862847</v>
      </c>
      <c r="I64" s="313"/>
      <c r="J64" s="105"/>
    </row>
    <row r="65" spans="1:10" ht="18" customHeight="1" x14ac:dyDescent="0.4">
      <c r="D65" s="149"/>
      <c r="E65" s="149"/>
      <c r="F65" s="149"/>
      <c r="G65" s="149"/>
      <c r="H65" s="149"/>
    </row>
    <row r="66" spans="1:10" ht="42.75" customHeight="1" x14ac:dyDescent="0.4">
      <c r="D66" s="109" t="s">
        <v>99</v>
      </c>
      <c r="E66" s="109" t="s">
        <v>100</v>
      </c>
      <c r="F66" s="109" t="s">
        <v>249</v>
      </c>
      <c r="G66" s="109" t="s">
        <v>250</v>
      </c>
      <c r="H66" s="109" t="s">
        <v>251</v>
      </c>
    </row>
    <row r="67" spans="1:10" ht="18" customHeight="1" x14ac:dyDescent="0.4">
      <c r="A67" s="42" t="s">
        <v>277</v>
      </c>
      <c r="B67" s="105" t="s">
        <v>151</v>
      </c>
      <c r="D67" s="187"/>
      <c r="E67" s="128"/>
      <c r="F67" s="128"/>
      <c r="G67" s="187"/>
      <c r="H67" s="128"/>
    </row>
    <row r="68" spans="1:10" ht="18" customHeight="1" x14ac:dyDescent="0.4">
      <c r="A68" s="42" t="s">
        <v>201</v>
      </c>
      <c r="B68" s="44" t="s">
        <v>152</v>
      </c>
      <c r="D68" s="307">
        <v>632442</v>
      </c>
      <c r="E68" s="308">
        <v>0</v>
      </c>
      <c r="F68" s="308">
        <v>0</v>
      </c>
      <c r="G68" s="307">
        <v>632442</v>
      </c>
      <c r="H68" s="315">
        <f>(D68+E68)-F68-G68</f>
        <v>0</v>
      </c>
      <c r="J68" s="129"/>
    </row>
    <row r="69" spans="1:10" ht="18" customHeight="1" x14ac:dyDescent="0.4">
      <c r="A69" s="42" t="s">
        <v>202</v>
      </c>
      <c r="B69" s="44" t="s">
        <v>153</v>
      </c>
      <c r="D69" s="307">
        <v>0</v>
      </c>
      <c r="E69" s="308">
        <v>0</v>
      </c>
      <c r="F69" s="308">
        <v>0</v>
      </c>
      <c r="G69" s="307">
        <v>0</v>
      </c>
      <c r="H69" s="315">
        <f t="shared" ref="H69:H70" si="6">(D69+E69)-F69-G69</f>
        <v>0</v>
      </c>
    </row>
    <row r="70" spans="1:10" ht="18" customHeight="1" x14ac:dyDescent="0.4">
      <c r="A70" s="42" t="s">
        <v>203</v>
      </c>
      <c r="B70" s="291" t="s">
        <v>132</v>
      </c>
      <c r="C70" s="105"/>
      <c r="D70" s="317">
        <v>166033</v>
      </c>
      <c r="E70" s="308">
        <v>0</v>
      </c>
      <c r="F70" s="318">
        <v>0</v>
      </c>
      <c r="G70" s="317">
        <v>166033</v>
      </c>
      <c r="H70" s="315">
        <f t="shared" si="6"/>
        <v>0</v>
      </c>
    </row>
    <row r="71" spans="1:10" ht="18" customHeight="1" x14ac:dyDescent="0.4">
      <c r="A71" s="42" t="s">
        <v>278</v>
      </c>
      <c r="B71" s="116"/>
      <c r="C71" s="105"/>
      <c r="D71" s="131"/>
      <c r="E71" s="120"/>
      <c r="F71" s="132"/>
      <c r="G71" s="131"/>
      <c r="H71" s="114"/>
    </row>
    <row r="72" spans="1:10" ht="18" customHeight="1" x14ac:dyDescent="0.4">
      <c r="A72" s="42" t="s">
        <v>279</v>
      </c>
      <c r="B72" s="116"/>
      <c r="C72" s="105"/>
      <c r="D72" s="113"/>
      <c r="E72" s="120"/>
      <c r="F72" s="120"/>
      <c r="G72" s="113"/>
      <c r="H72" s="114"/>
    </row>
    <row r="73" spans="1:10" ht="18" customHeight="1" x14ac:dyDescent="0.4">
      <c r="A73" s="42"/>
      <c r="C73" s="105"/>
      <c r="D73" s="134"/>
      <c r="E73" s="128"/>
      <c r="F73" s="128"/>
      <c r="G73" s="134"/>
      <c r="H73" s="128"/>
    </row>
    <row r="74" spans="1:10" ht="18" customHeight="1" x14ac:dyDescent="0.4">
      <c r="A74" s="42" t="s">
        <v>154</v>
      </c>
      <c r="B74" s="105" t="s">
        <v>280</v>
      </c>
      <c r="C74" s="105" t="s">
        <v>253</v>
      </c>
      <c r="D74" s="114">
        <f t="shared" ref="D74:H74" si="7">SUM(D68:D72)</f>
        <v>798475</v>
      </c>
      <c r="E74" s="319">
        <f t="shared" si="7"/>
        <v>0</v>
      </c>
      <c r="F74" s="319">
        <f t="shared" si="7"/>
        <v>0</v>
      </c>
      <c r="G74" s="320">
        <f t="shared" si="7"/>
        <v>798475</v>
      </c>
      <c r="H74" s="320">
        <f t="shared" si="7"/>
        <v>0</v>
      </c>
    </row>
    <row r="75" spans="1:10" ht="42.75" customHeight="1" x14ac:dyDescent="0.4">
      <c r="D75" s="109" t="s">
        <v>99</v>
      </c>
      <c r="E75" s="109" t="s">
        <v>100</v>
      </c>
      <c r="F75" s="109" t="s">
        <v>249</v>
      </c>
      <c r="G75" s="109" t="s">
        <v>250</v>
      </c>
      <c r="H75" s="109" t="s">
        <v>251</v>
      </c>
    </row>
    <row r="76" spans="1:10" ht="18" customHeight="1" x14ac:dyDescent="0.4">
      <c r="A76" s="42" t="s">
        <v>281</v>
      </c>
      <c r="B76" s="105" t="s">
        <v>226</v>
      </c>
    </row>
    <row r="77" spans="1:10" ht="18" customHeight="1" x14ac:dyDescent="0.4">
      <c r="A77" s="42" t="s">
        <v>204</v>
      </c>
      <c r="B77" s="44" t="s">
        <v>155</v>
      </c>
      <c r="D77" s="307">
        <v>165602</v>
      </c>
      <c r="E77" s="321"/>
      <c r="F77" s="312">
        <v>0</v>
      </c>
      <c r="G77" s="307">
        <v>0</v>
      </c>
      <c r="H77" s="315">
        <f>(D77-F77-G77)</f>
        <v>165602</v>
      </c>
      <c r="I77" s="322"/>
    </row>
    <row r="78" spans="1:10" ht="18" customHeight="1" x14ac:dyDescent="0.4">
      <c r="A78" s="42" t="s">
        <v>205</v>
      </c>
      <c r="B78" s="44" t="s">
        <v>156</v>
      </c>
      <c r="D78" s="307">
        <v>0</v>
      </c>
      <c r="E78" s="321"/>
      <c r="F78" s="312">
        <v>0</v>
      </c>
      <c r="G78" s="307">
        <v>0</v>
      </c>
      <c r="H78" s="315">
        <f t="shared" ref="H78:H80" si="8">(D78-F78-G78)</f>
        <v>0</v>
      </c>
      <c r="I78" s="322"/>
    </row>
    <row r="79" spans="1:10" ht="18" customHeight="1" x14ac:dyDescent="0.4">
      <c r="A79" s="42" t="s">
        <v>206</v>
      </c>
      <c r="B79" s="44" t="s">
        <v>157</v>
      </c>
      <c r="D79" s="307">
        <v>23616</v>
      </c>
      <c r="E79" s="321"/>
      <c r="F79" s="312">
        <v>0</v>
      </c>
      <c r="G79" s="307">
        <v>0</v>
      </c>
      <c r="H79" s="315">
        <f t="shared" si="8"/>
        <v>23616</v>
      </c>
      <c r="I79" s="322"/>
    </row>
    <row r="80" spans="1:10" ht="18" customHeight="1" x14ac:dyDescent="0.4">
      <c r="A80" s="42" t="s">
        <v>207</v>
      </c>
      <c r="B80" s="44" t="s">
        <v>158</v>
      </c>
      <c r="D80" s="307">
        <v>2406</v>
      </c>
      <c r="E80" s="321"/>
      <c r="F80" s="312">
        <v>0</v>
      </c>
      <c r="G80" s="307">
        <v>0</v>
      </c>
      <c r="H80" s="315">
        <f t="shared" si="8"/>
        <v>2406</v>
      </c>
      <c r="I80" s="322"/>
    </row>
    <row r="81" spans="1:10" ht="18" customHeight="1" x14ac:dyDescent="0.4">
      <c r="A81" s="42"/>
      <c r="D81" s="323"/>
      <c r="E81" s="323"/>
      <c r="F81" s="323"/>
      <c r="G81" s="323"/>
      <c r="H81" s="324"/>
      <c r="I81" s="322"/>
    </row>
    <row r="82" spans="1:10" ht="18" customHeight="1" x14ac:dyDescent="0.4">
      <c r="A82" s="42" t="s">
        <v>159</v>
      </c>
      <c r="B82" s="105" t="s">
        <v>282</v>
      </c>
      <c r="C82" s="105" t="s">
        <v>253</v>
      </c>
      <c r="D82" s="320">
        <f t="shared" ref="D82:H82" si="9">SUM(D77:D80)</f>
        <v>191624</v>
      </c>
      <c r="E82" s="325"/>
      <c r="F82" s="320">
        <f t="shared" si="9"/>
        <v>0</v>
      </c>
      <c r="G82" s="320">
        <f t="shared" si="9"/>
        <v>0</v>
      </c>
      <c r="H82" s="320">
        <f t="shared" si="9"/>
        <v>191624</v>
      </c>
      <c r="I82" s="322"/>
      <c r="J82" s="105"/>
    </row>
    <row r="83" spans="1:10" ht="18" customHeight="1" thickBot="1" x14ac:dyDescent="0.45">
      <c r="A83" s="42"/>
      <c r="D83" s="123"/>
      <c r="E83" s="123"/>
      <c r="F83" s="123"/>
      <c r="G83" s="123"/>
      <c r="H83" s="123"/>
    </row>
    <row r="84" spans="1:10" ht="42.75" customHeight="1" x14ac:dyDescent="0.4">
      <c r="D84" s="109" t="s">
        <v>99</v>
      </c>
      <c r="E84" s="109" t="s">
        <v>100</v>
      </c>
      <c r="F84" s="109" t="s">
        <v>249</v>
      </c>
      <c r="G84" s="109" t="s">
        <v>250</v>
      </c>
      <c r="H84" s="109" t="s">
        <v>251</v>
      </c>
    </row>
    <row r="85" spans="1:10" ht="18" customHeight="1" x14ac:dyDescent="0.4">
      <c r="A85" s="42" t="s">
        <v>283</v>
      </c>
      <c r="B85" s="105" t="s">
        <v>160</v>
      </c>
    </row>
    <row r="86" spans="1:10" ht="18" customHeight="1" x14ac:dyDescent="0.4">
      <c r="A86" s="42" t="s">
        <v>165</v>
      </c>
      <c r="B86" s="44" t="s">
        <v>188</v>
      </c>
      <c r="D86" s="214"/>
      <c r="E86" s="232"/>
      <c r="F86" s="232"/>
      <c r="G86" s="214"/>
      <c r="H86" s="114"/>
    </row>
    <row r="87" spans="1:10" ht="18" customHeight="1" x14ac:dyDescent="0.4">
      <c r="A87" s="42" t="s">
        <v>209</v>
      </c>
      <c r="B87" s="44" t="s">
        <v>161</v>
      </c>
      <c r="D87" s="214"/>
      <c r="E87" s="232"/>
      <c r="F87" s="232"/>
      <c r="G87" s="214"/>
      <c r="H87" s="114"/>
    </row>
    <row r="88" spans="1:10" ht="18" customHeight="1" x14ac:dyDescent="0.4">
      <c r="A88" s="42" t="s">
        <v>210</v>
      </c>
      <c r="B88" s="44" t="s">
        <v>186</v>
      </c>
      <c r="D88" s="307">
        <v>99038</v>
      </c>
      <c r="E88" s="308">
        <f>D88*0.758</f>
        <v>75070.804000000004</v>
      </c>
      <c r="F88" s="308">
        <v>0</v>
      </c>
      <c r="G88" s="307">
        <v>13769</v>
      </c>
      <c r="H88" s="315">
        <f t="shared" ref="H88:H93" si="10">(D88+E88)-F88-G88</f>
        <v>160339.804</v>
      </c>
      <c r="I88" s="322"/>
    </row>
    <row r="89" spans="1:10" ht="18" customHeight="1" x14ac:dyDescent="0.4">
      <c r="A89" s="42" t="s">
        <v>211</v>
      </c>
      <c r="B89" s="44" t="s">
        <v>162</v>
      </c>
      <c r="D89" s="307">
        <v>85516</v>
      </c>
      <c r="E89" s="308">
        <f>D89*0.758</f>
        <v>64821.127999999997</v>
      </c>
      <c r="F89" s="308">
        <v>0</v>
      </c>
      <c r="G89" s="307">
        <v>0</v>
      </c>
      <c r="H89" s="315">
        <f t="shared" si="10"/>
        <v>150337.128</v>
      </c>
      <c r="I89" s="322"/>
    </row>
    <row r="90" spans="1:10" ht="18" customHeight="1" x14ac:dyDescent="0.4">
      <c r="A90" s="42" t="s">
        <v>212</v>
      </c>
      <c r="B90" s="44" t="s">
        <v>163</v>
      </c>
      <c r="D90" s="307"/>
      <c r="E90" s="308"/>
      <c r="F90" s="308"/>
      <c r="G90" s="307"/>
      <c r="H90" s="315"/>
      <c r="I90" s="322"/>
    </row>
    <row r="91" spans="1:10" ht="18" customHeight="1" x14ac:dyDescent="0.4">
      <c r="A91" s="42" t="s">
        <v>213</v>
      </c>
      <c r="B91" s="44" t="s">
        <v>164</v>
      </c>
      <c r="D91" s="307">
        <v>249299</v>
      </c>
      <c r="E91" s="308">
        <f>D91*0.758</f>
        <v>188968.64199999999</v>
      </c>
      <c r="F91" s="308">
        <v>0</v>
      </c>
      <c r="G91" s="307">
        <v>34422</v>
      </c>
      <c r="H91" s="315">
        <f t="shared" si="10"/>
        <v>403845.64199999999</v>
      </c>
      <c r="I91" s="322"/>
    </row>
    <row r="92" spans="1:10" ht="18" customHeight="1" x14ac:dyDescent="0.4">
      <c r="A92" s="42" t="s">
        <v>214</v>
      </c>
      <c r="B92" s="44" t="s">
        <v>187</v>
      </c>
      <c r="D92" s="326"/>
      <c r="E92" s="308"/>
      <c r="F92" s="327"/>
      <c r="G92" s="326"/>
      <c r="H92" s="315"/>
      <c r="I92" s="322"/>
    </row>
    <row r="93" spans="1:10" ht="18" customHeight="1" x14ac:dyDescent="0.4">
      <c r="A93" s="42" t="s">
        <v>215</v>
      </c>
      <c r="B93" s="44" t="s">
        <v>189</v>
      </c>
      <c r="D93" s="307">
        <v>81231</v>
      </c>
      <c r="E93" s="308">
        <f>D93*0.758</f>
        <v>61573.097999999998</v>
      </c>
      <c r="F93" s="308">
        <v>0</v>
      </c>
      <c r="G93" s="307">
        <v>0</v>
      </c>
      <c r="H93" s="315">
        <f t="shared" si="10"/>
        <v>142804.098</v>
      </c>
      <c r="I93" s="322"/>
    </row>
    <row r="94" spans="1:10" ht="18" customHeight="1" x14ac:dyDescent="0.4">
      <c r="A94" s="42" t="s">
        <v>216</v>
      </c>
      <c r="B94" s="116"/>
      <c r="D94" s="214"/>
      <c r="E94" s="232"/>
      <c r="F94" s="232"/>
      <c r="G94" s="214"/>
      <c r="H94" s="114"/>
      <c r="I94" s="322"/>
    </row>
    <row r="95" spans="1:10" ht="18" customHeight="1" x14ac:dyDescent="0.4">
      <c r="A95" s="42" t="s">
        <v>284</v>
      </c>
      <c r="B95" s="116"/>
      <c r="D95" s="214"/>
      <c r="E95" s="232"/>
      <c r="F95" s="232"/>
      <c r="G95" s="214"/>
      <c r="H95" s="114"/>
      <c r="I95" s="322"/>
    </row>
    <row r="96" spans="1:10" ht="18" customHeight="1" x14ac:dyDescent="0.4">
      <c r="A96" s="42" t="s">
        <v>285</v>
      </c>
      <c r="B96" s="116"/>
      <c r="D96" s="214"/>
      <c r="E96" s="232"/>
      <c r="F96" s="232"/>
      <c r="G96" s="214"/>
      <c r="H96" s="114"/>
      <c r="I96" s="322"/>
    </row>
    <row r="97" spans="1:10" ht="18" customHeight="1" x14ac:dyDescent="0.4">
      <c r="A97" s="42"/>
      <c r="I97" s="322"/>
    </row>
    <row r="98" spans="1:10" ht="18" customHeight="1" x14ac:dyDescent="0.4">
      <c r="A98" s="42" t="s">
        <v>166</v>
      </c>
      <c r="B98" s="105" t="s">
        <v>286</v>
      </c>
      <c r="C98" s="105" t="s">
        <v>253</v>
      </c>
      <c r="D98" s="315">
        <f t="shared" ref="D98:H98" si="11">SUM(D86:D96)</f>
        <v>515084</v>
      </c>
      <c r="E98" s="315">
        <f t="shared" si="11"/>
        <v>390433.67200000002</v>
      </c>
      <c r="F98" s="315">
        <f t="shared" si="11"/>
        <v>0</v>
      </c>
      <c r="G98" s="315">
        <f t="shared" si="11"/>
        <v>48191</v>
      </c>
      <c r="H98" s="315">
        <f t="shared" si="11"/>
        <v>857326.67200000002</v>
      </c>
      <c r="I98" s="322"/>
      <c r="J98" s="105"/>
    </row>
    <row r="99" spans="1:10" ht="18" customHeight="1" thickBot="1" x14ac:dyDescent="0.45">
      <c r="B99" s="105"/>
      <c r="D99" s="123"/>
      <c r="E99" s="123"/>
      <c r="F99" s="123"/>
      <c r="G99" s="123"/>
      <c r="H99" s="123"/>
    </row>
    <row r="100" spans="1:10" ht="42.75" customHeight="1" x14ac:dyDescent="0.4">
      <c r="D100" s="109" t="s">
        <v>99</v>
      </c>
      <c r="E100" s="109" t="s">
        <v>100</v>
      </c>
      <c r="F100" s="109" t="s">
        <v>249</v>
      </c>
      <c r="G100" s="109" t="s">
        <v>250</v>
      </c>
      <c r="H100" s="109" t="s">
        <v>251</v>
      </c>
    </row>
    <row r="101" spans="1:10" ht="18" customHeight="1" x14ac:dyDescent="0.4">
      <c r="A101" s="42" t="s">
        <v>287</v>
      </c>
      <c r="B101" s="105" t="s">
        <v>167</v>
      </c>
    </row>
    <row r="102" spans="1:10" ht="18" customHeight="1" x14ac:dyDescent="0.4">
      <c r="A102" s="42" t="s">
        <v>219</v>
      </c>
      <c r="B102" s="44" t="s">
        <v>190</v>
      </c>
      <c r="D102" s="307">
        <v>72464</v>
      </c>
      <c r="E102" s="308">
        <f>D102*0.758</f>
        <v>54927.712</v>
      </c>
      <c r="F102" s="308">
        <v>0</v>
      </c>
      <c r="G102" s="307">
        <v>11474</v>
      </c>
      <c r="H102" s="315">
        <f>(D102+E102)-F102-G102</f>
        <v>115917.712</v>
      </c>
      <c r="I102" s="322"/>
    </row>
    <row r="103" spans="1:10" ht="18" customHeight="1" x14ac:dyDescent="0.4">
      <c r="A103" s="42" t="s">
        <v>220</v>
      </c>
      <c r="B103" s="44" t="s">
        <v>168</v>
      </c>
      <c r="D103" s="307">
        <v>197593</v>
      </c>
      <c r="E103" s="308">
        <f>D103*0.758</f>
        <v>149775.49400000001</v>
      </c>
      <c r="F103" s="308">
        <v>0</v>
      </c>
      <c r="G103" s="307">
        <v>57370</v>
      </c>
      <c r="H103" s="315">
        <f t="shared" ref="H103" si="12">(D103+E103)-F103-G103</f>
        <v>289998.49400000001</v>
      </c>
      <c r="I103" s="322"/>
    </row>
    <row r="104" spans="1:10" ht="18" customHeight="1" x14ac:dyDescent="0.4">
      <c r="A104" s="42" t="s">
        <v>221</v>
      </c>
      <c r="B104" s="116"/>
      <c r="D104" s="214"/>
      <c r="E104" s="232"/>
      <c r="F104" s="232"/>
      <c r="G104" s="214"/>
      <c r="H104" s="114"/>
      <c r="I104" s="322"/>
    </row>
    <row r="105" spans="1:10" ht="18" customHeight="1" x14ac:dyDescent="0.4">
      <c r="A105" s="42" t="s">
        <v>288</v>
      </c>
      <c r="B105" s="116"/>
      <c r="D105" s="214"/>
      <c r="E105" s="232"/>
      <c r="F105" s="232"/>
      <c r="G105" s="214"/>
      <c r="H105" s="114"/>
      <c r="I105" s="322"/>
    </row>
    <row r="106" spans="1:10" ht="18" customHeight="1" x14ac:dyDescent="0.4">
      <c r="A106" s="42" t="s">
        <v>289</v>
      </c>
      <c r="B106" s="116"/>
      <c r="D106" s="214"/>
      <c r="E106" s="232"/>
      <c r="F106" s="232"/>
      <c r="G106" s="214"/>
      <c r="H106" s="114"/>
      <c r="I106" s="322"/>
    </row>
    <row r="107" spans="1:10" ht="18" customHeight="1" x14ac:dyDescent="0.4">
      <c r="B107" s="105"/>
      <c r="I107" s="322"/>
    </row>
    <row r="108" spans="1:10" ht="18" customHeight="1" x14ac:dyDescent="0.4">
      <c r="A108" s="42" t="s">
        <v>170</v>
      </c>
      <c r="B108" s="105" t="s">
        <v>290</v>
      </c>
      <c r="C108" s="105" t="s">
        <v>253</v>
      </c>
      <c r="D108" s="114">
        <f t="shared" ref="D108:H108" si="13">SUM(D102:D106)</f>
        <v>270057</v>
      </c>
      <c r="E108" s="114">
        <f t="shared" si="13"/>
        <v>204703.20600000001</v>
      </c>
      <c r="F108" s="114">
        <f t="shared" si="13"/>
        <v>0</v>
      </c>
      <c r="G108" s="114">
        <f t="shared" si="13"/>
        <v>68844</v>
      </c>
      <c r="H108" s="114">
        <f t="shared" si="13"/>
        <v>405916.20600000001</v>
      </c>
      <c r="I108" s="322"/>
      <c r="J108" s="105"/>
    </row>
    <row r="109" spans="1:10" ht="18" customHeight="1" thickBot="1" x14ac:dyDescent="0.45">
      <c r="A109" s="328"/>
      <c r="B109" s="193"/>
      <c r="C109" s="194"/>
      <c r="D109" s="123"/>
      <c r="E109" s="123"/>
      <c r="F109" s="123"/>
      <c r="G109" s="123"/>
      <c r="H109" s="123"/>
    </row>
    <row r="110" spans="1:10" ht="24.6" x14ac:dyDescent="0.4">
      <c r="A110" s="42" t="s">
        <v>224</v>
      </c>
      <c r="B110" s="105" t="s">
        <v>291</v>
      </c>
      <c r="F110" s="109"/>
      <c r="G110" s="109" t="s">
        <v>292</v>
      </c>
      <c r="H110" s="109" t="s">
        <v>251</v>
      </c>
    </row>
    <row r="111" spans="1:10" ht="18" customHeight="1" x14ac:dyDescent="0.4">
      <c r="A111" s="42" t="s">
        <v>235</v>
      </c>
      <c r="B111" s="105" t="s">
        <v>293</v>
      </c>
      <c r="E111" s="105" t="s">
        <v>294</v>
      </c>
      <c r="F111" s="214">
        <v>6501000</v>
      </c>
      <c r="G111" s="113"/>
      <c r="H111" s="114">
        <f>F111-G111</f>
        <v>6501000</v>
      </c>
    </row>
    <row r="112" spans="1:10" ht="18" customHeight="1" x14ac:dyDescent="0.4">
      <c r="B112" s="105"/>
      <c r="D112" s="105"/>
    </row>
    <row r="113" spans="1:7" ht="18" customHeight="1" x14ac:dyDescent="0.4">
      <c r="A113" s="42"/>
      <c r="B113" s="105" t="s">
        <v>295</v>
      </c>
    </row>
    <row r="114" spans="1:7" ht="18" customHeight="1" x14ac:dyDescent="0.4">
      <c r="A114" s="42" t="s">
        <v>296</v>
      </c>
      <c r="B114" s="44" t="s">
        <v>297</v>
      </c>
      <c r="D114" s="143" t="s">
        <v>298</v>
      </c>
      <c r="E114" s="144">
        <v>0.75806738475561597</v>
      </c>
      <c r="F114" s="143" t="s">
        <v>299</v>
      </c>
      <c r="G114" s="144">
        <v>0.28077677428578451</v>
      </c>
    </row>
    <row r="115" spans="1:7" ht="18" customHeight="1" x14ac:dyDescent="0.4">
      <c r="A115" s="42"/>
      <c r="B115" s="105"/>
      <c r="F115" s="126"/>
    </row>
    <row r="116" spans="1:7" ht="18" customHeight="1" x14ac:dyDescent="0.4">
      <c r="A116" s="42" t="s">
        <v>300</v>
      </c>
      <c r="B116" s="105" t="s">
        <v>301</v>
      </c>
      <c r="F116" s="126"/>
    </row>
    <row r="117" spans="1:7" ht="18" customHeight="1" x14ac:dyDescent="0.4">
      <c r="A117" s="42" t="s">
        <v>302</v>
      </c>
      <c r="B117" s="44" t="s">
        <v>303</v>
      </c>
      <c r="E117" s="214">
        <v>337749000</v>
      </c>
      <c r="F117" s="145"/>
    </row>
    <row r="118" spans="1:7" ht="18" customHeight="1" x14ac:dyDescent="0.4">
      <c r="A118" s="42" t="s">
        <v>304</v>
      </c>
      <c r="B118" s="44" t="s">
        <v>305</v>
      </c>
      <c r="E118" s="214">
        <v>17007000</v>
      </c>
      <c r="F118" s="145"/>
    </row>
    <row r="119" spans="1:7" ht="18" customHeight="1" x14ac:dyDescent="0.4">
      <c r="A119" s="42" t="s">
        <v>306</v>
      </c>
      <c r="B119" s="105" t="s">
        <v>307</v>
      </c>
      <c r="E119" s="114">
        <f>SUM(E117:E118)</f>
        <v>354756000</v>
      </c>
      <c r="F119" s="146"/>
    </row>
    <row r="120" spans="1:7" ht="18" customHeight="1" x14ac:dyDescent="0.4">
      <c r="A120" s="42"/>
      <c r="B120" s="105"/>
      <c r="F120" s="126"/>
    </row>
    <row r="121" spans="1:7" ht="18" customHeight="1" x14ac:dyDescent="0.4">
      <c r="A121" s="42" t="s">
        <v>308</v>
      </c>
      <c r="B121" s="105" t="s">
        <v>309</v>
      </c>
      <c r="E121" s="214">
        <v>359685000</v>
      </c>
      <c r="F121" s="145"/>
    </row>
    <row r="122" spans="1:7" ht="18" customHeight="1" x14ac:dyDescent="0.4">
      <c r="A122" s="42"/>
      <c r="F122" s="126"/>
    </row>
    <row r="123" spans="1:7" ht="18" customHeight="1" x14ac:dyDescent="0.4">
      <c r="A123" s="42" t="s">
        <v>310</v>
      </c>
      <c r="B123" s="105" t="s">
        <v>311</v>
      </c>
      <c r="E123" s="214">
        <f>E119-E121</f>
        <v>-4929000</v>
      </c>
      <c r="F123" s="145"/>
    </row>
    <row r="124" spans="1:7" ht="18" customHeight="1" x14ac:dyDescent="0.4">
      <c r="A124" s="42"/>
      <c r="F124" s="126"/>
    </row>
    <row r="125" spans="1:7" ht="18" customHeight="1" x14ac:dyDescent="0.4">
      <c r="A125" s="42" t="s">
        <v>312</v>
      </c>
      <c r="B125" s="105" t="s">
        <v>313</v>
      </c>
      <c r="E125" s="214">
        <v>-40678000</v>
      </c>
      <c r="F125" s="145"/>
    </row>
    <row r="126" spans="1:7" ht="18" customHeight="1" x14ac:dyDescent="0.4">
      <c r="A126" s="42"/>
      <c r="F126" s="126"/>
    </row>
    <row r="127" spans="1:7" ht="18" customHeight="1" x14ac:dyDescent="0.4">
      <c r="A127" s="42" t="s">
        <v>314</v>
      </c>
      <c r="B127" s="105" t="s">
        <v>315</v>
      </c>
      <c r="E127" s="214">
        <f>E123+E125</f>
        <v>-45607000</v>
      </c>
      <c r="F127" s="145"/>
    </row>
    <row r="128" spans="1:7" ht="18" customHeight="1" x14ac:dyDescent="0.4">
      <c r="A128" s="42"/>
    </row>
    <row r="129" spans="1:10" ht="42.75" customHeight="1" x14ac:dyDescent="0.4">
      <c r="D129" s="109" t="s">
        <v>99</v>
      </c>
      <c r="E129" s="109" t="s">
        <v>100</v>
      </c>
      <c r="F129" s="109" t="s">
        <v>249</v>
      </c>
      <c r="G129" s="109" t="s">
        <v>250</v>
      </c>
      <c r="H129" s="109" t="s">
        <v>251</v>
      </c>
    </row>
    <row r="130" spans="1:10" ht="18" customHeight="1" x14ac:dyDescent="0.4">
      <c r="A130" s="42" t="s">
        <v>316</v>
      </c>
      <c r="B130" s="105" t="s">
        <v>172</v>
      </c>
    </row>
    <row r="131" spans="1:10" ht="18" customHeight="1" x14ac:dyDescent="0.4">
      <c r="A131" s="42" t="s">
        <v>229</v>
      </c>
      <c r="B131" s="44" t="s">
        <v>173</v>
      </c>
      <c r="D131" s="307">
        <v>296860</v>
      </c>
      <c r="E131" s="308">
        <v>0</v>
      </c>
      <c r="F131" s="308">
        <v>0</v>
      </c>
      <c r="G131" s="307">
        <v>0</v>
      </c>
      <c r="H131" s="315">
        <f>(D131+E131)-F131-G131</f>
        <v>296860</v>
      </c>
      <c r="I131" s="322"/>
    </row>
    <row r="132" spans="1:10" ht="18" customHeight="1" x14ac:dyDescent="0.4">
      <c r="A132" s="42" t="s">
        <v>230</v>
      </c>
      <c r="B132" s="44" t="s">
        <v>10</v>
      </c>
      <c r="D132" s="307">
        <v>71590</v>
      </c>
      <c r="E132" s="308">
        <v>0</v>
      </c>
      <c r="F132" s="308">
        <v>0</v>
      </c>
      <c r="G132" s="307">
        <v>0</v>
      </c>
      <c r="H132" s="315">
        <f t="shared" ref="H132" si="14">(D132+E132)-F132-G132</f>
        <v>71590</v>
      </c>
      <c r="I132" s="322"/>
    </row>
    <row r="133" spans="1:10" ht="18" customHeight="1" x14ac:dyDescent="0.4">
      <c r="A133" s="42" t="s">
        <v>231</v>
      </c>
      <c r="B133" s="43"/>
      <c r="D133" s="113"/>
      <c r="E133" s="120"/>
      <c r="F133" s="120"/>
      <c r="G133" s="113"/>
      <c r="H133" s="114"/>
      <c r="I133" s="322"/>
    </row>
    <row r="134" spans="1:10" ht="18" customHeight="1" x14ac:dyDescent="0.4">
      <c r="A134" s="42" t="s">
        <v>317</v>
      </c>
      <c r="B134" s="43"/>
      <c r="D134" s="113"/>
      <c r="E134" s="120"/>
      <c r="F134" s="120"/>
      <c r="G134" s="113"/>
      <c r="H134" s="114"/>
      <c r="I134" s="322"/>
    </row>
    <row r="135" spans="1:10" ht="18" customHeight="1" x14ac:dyDescent="0.4">
      <c r="A135" s="42" t="s">
        <v>318</v>
      </c>
      <c r="B135" s="43"/>
      <c r="D135" s="113"/>
      <c r="E135" s="120"/>
      <c r="F135" s="120"/>
      <c r="G135" s="113"/>
      <c r="H135" s="114"/>
      <c r="I135" s="322"/>
    </row>
    <row r="136" spans="1:10" ht="18" customHeight="1" x14ac:dyDescent="0.4">
      <c r="A136" s="42"/>
      <c r="I136" s="322"/>
    </row>
    <row r="137" spans="1:10" ht="18" customHeight="1" x14ac:dyDescent="0.4">
      <c r="A137" s="42" t="s">
        <v>174</v>
      </c>
      <c r="B137" s="105" t="s">
        <v>319</v>
      </c>
      <c r="D137" s="114">
        <f t="shared" ref="D137:H137" si="15">SUM(D131:D135)</f>
        <v>368450</v>
      </c>
      <c r="E137" s="329">
        <f t="shared" si="15"/>
        <v>0</v>
      </c>
      <c r="F137" s="329">
        <f t="shared" si="15"/>
        <v>0</v>
      </c>
      <c r="G137" s="329">
        <f t="shared" si="15"/>
        <v>0</v>
      </c>
      <c r="H137" s="114">
        <f t="shared" si="15"/>
        <v>368450</v>
      </c>
      <c r="I137" s="322"/>
      <c r="J137" s="105"/>
    </row>
    <row r="139" spans="1:10" ht="42.75" customHeight="1" x14ac:dyDescent="0.4">
      <c r="D139" s="109" t="s">
        <v>99</v>
      </c>
      <c r="E139" s="109" t="s">
        <v>100</v>
      </c>
      <c r="F139" s="109" t="s">
        <v>249</v>
      </c>
      <c r="G139" s="109" t="s">
        <v>250</v>
      </c>
      <c r="H139" s="109" t="s">
        <v>251</v>
      </c>
    </row>
    <row r="140" spans="1:10" ht="18" customHeight="1" x14ac:dyDescent="0.4">
      <c r="A140" s="42" t="s">
        <v>320</v>
      </c>
      <c r="B140" s="105" t="s">
        <v>175</v>
      </c>
    </row>
    <row r="141" spans="1:10" ht="18" customHeight="1" x14ac:dyDescent="0.4">
      <c r="A141" s="42" t="s">
        <v>137</v>
      </c>
      <c r="B141" s="105" t="s">
        <v>6</v>
      </c>
      <c r="D141" s="330">
        <f t="shared" ref="D141:H141" si="16">D36</f>
        <v>3124002</v>
      </c>
      <c r="E141" s="330">
        <f t="shared" si="16"/>
        <v>2367993.5160000003</v>
      </c>
      <c r="F141" s="330">
        <f>F36</f>
        <v>526307</v>
      </c>
      <c r="G141" s="330">
        <f t="shared" si="16"/>
        <v>93356</v>
      </c>
      <c r="H141" s="330">
        <f t="shared" si="16"/>
        <v>4872332.5160000008</v>
      </c>
    </row>
    <row r="142" spans="1:10" ht="18" customHeight="1" x14ac:dyDescent="0.4">
      <c r="A142" s="42" t="s">
        <v>148</v>
      </c>
      <c r="B142" s="105" t="s">
        <v>176</v>
      </c>
      <c r="D142" s="330">
        <f t="shared" ref="D142:H142" si="17">D49</f>
        <v>2931252</v>
      </c>
      <c r="E142" s="330">
        <f t="shared" si="17"/>
        <v>2221889.0159999998</v>
      </c>
      <c r="F142" s="330">
        <f>F49</f>
        <v>323439</v>
      </c>
      <c r="G142" s="330">
        <f t="shared" si="17"/>
        <v>4590</v>
      </c>
      <c r="H142" s="330">
        <f t="shared" si="17"/>
        <v>4825112.0160000008</v>
      </c>
    </row>
    <row r="143" spans="1:10" ht="18" customHeight="1" x14ac:dyDescent="0.4">
      <c r="A143" s="42" t="s">
        <v>200</v>
      </c>
      <c r="B143" s="105" t="s">
        <v>177</v>
      </c>
      <c r="D143" s="330">
        <f t="shared" ref="D143:H143" si="18">D64</f>
        <v>16685001</v>
      </c>
      <c r="E143" s="330">
        <f t="shared" si="18"/>
        <v>0</v>
      </c>
      <c r="F143" s="330">
        <f>F64</f>
        <v>0</v>
      </c>
      <c r="G143" s="330">
        <f t="shared" si="18"/>
        <v>822154</v>
      </c>
      <c r="H143" s="330">
        <f t="shared" si="18"/>
        <v>15862847</v>
      </c>
    </row>
    <row r="144" spans="1:10" ht="18" customHeight="1" x14ac:dyDescent="0.4">
      <c r="A144" s="42" t="s">
        <v>154</v>
      </c>
      <c r="B144" s="105" t="s">
        <v>8</v>
      </c>
      <c r="D144" s="330">
        <f t="shared" ref="D144:H144" si="19">D74</f>
        <v>798475</v>
      </c>
      <c r="E144" s="330">
        <f t="shared" si="19"/>
        <v>0</v>
      </c>
      <c r="F144" s="330">
        <f>F74</f>
        <v>0</v>
      </c>
      <c r="G144" s="330">
        <f t="shared" si="19"/>
        <v>798475</v>
      </c>
      <c r="H144" s="330">
        <f t="shared" si="19"/>
        <v>0</v>
      </c>
    </row>
    <row r="145" spans="1:8" ht="18" customHeight="1" x14ac:dyDescent="0.4">
      <c r="A145" s="42" t="s">
        <v>159</v>
      </c>
      <c r="B145" s="105" t="s">
        <v>9</v>
      </c>
      <c r="D145" s="330">
        <f t="shared" ref="D145:H145" si="20">D82</f>
        <v>191624</v>
      </c>
      <c r="E145" s="330">
        <f t="shared" si="20"/>
        <v>0</v>
      </c>
      <c r="F145" s="330">
        <f>F82</f>
        <v>0</v>
      </c>
      <c r="G145" s="330">
        <f t="shared" si="20"/>
        <v>0</v>
      </c>
      <c r="H145" s="330">
        <f t="shared" si="20"/>
        <v>191624</v>
      </c>
    </row>
    <row r="146" spans="1:8" ht="18" customHeight="1" x14ac:dyDescent="0.4">
      <c r="A146" s="42" t="s">
        <v>166</v>
      </c>
      <c r="B146" s="105" t="s">
        <v>178</v>
      </c>
      <c r="D146" s="330">
        <f t="shared" ref="D146:H146" si="21">D98</f>
        <v>515084</v>
      </c>
      <c r="E146" s="330">
        <f t="shared" si="21"/>
        <v>390433.67200000002</v>
      </c>
      <c r="F146" s="330">
        <f>F98</f>
        <v>0</v>
      </c>
      <c r="G146" s="330">
        <f t="shared" si="21"/>
        <v>48191</v>
      </c>
      <c r="H146" s="330">
        <f t="shared" si="21"/>
        <v>857326.67200000002</v>
      </c>
    </row>
    <row r="147" spans="1:8" ht="18" customHeight="1" x14ac:dyDescent="0.4">
      <c r="A147" s="42" t="s">
        <v>170</v>
      </c>
      <c r="B147" s="105" t="s">
        <v>11</v>
      </c>
      <c r="D147" s="315">
        <f t="shared" ref="D147:H147" si="22">D108</f>
        <v>270057</v>
      </c>
      <c r="E147" s="315">
        <f t="shared" si="22"/>
        <v>204703.20600000001</v>
      </c>
      <c r="F147" s="315">
        <f>F108</f>
        <v>0</v>
      </c>
      <c r="G147" s="315">
        <f t="shared" si="22"/>
        <v>68844</v>
      </c>
      <c r="H147" s="315">
        <f t="shared" si="22"/>
        <v>405916.20600000001</v>
      </c>
    </row>
    <row r="148" spans="1:8" ht="18" customHeight="1" x14ac:dyDescent="0.4">
      <c r="A148" s="42" t="s">
        <v>235</v>
      </c>
      <c r="B148" s="105" t="s">
        <v>179</v>
      </c>
      <c r="D148" s="331" t="s">
        <v>321</v>
      </c>
      <c r="E148" s="331" t="s">
        <v>321</v>
      </c>
      <c r="F148" s="331"/>
      <c r="G148" s="331" t="s">
        <v>321</v>
      </c>
      <c r="H148" s="330">
        <f>H111</f>
        <v>6501000</v>
      </c>
    </row>
    <row r="149" spans="1:8" ht="18" customHeight="1" x14ac:dyDescent="0.4">
      <c r="A149" s="42" t="s">
        <v>174</v>
      </c>
      <c r="B149" s="105" t="s">
        <v>180</v>
      </c>
      <c r="D149" s="315">
        <f t="shared" ref="D149:H149" si="23">D137</f>
        <v>368450</v>
      </c>
      <c r="E149" s="315">
        <f t="shared" si="23"/>
        <v>0</v>
      </c>
      <c r="F149" s="315">
        <f>F137</f>
        <v>0</v>
      </c>
      <c r="G149" s="315">
        <f t="shared" si="23"/>
        <v>0</v>
      </c>
      <c r="H149" s="315">
        <f t="shared" si="23"/>
        <v>368450</v>
      </c>
    </row>
    <row r="150" spans="1:8" ht="18" customHeight="1" x14ac:dyDescent="0.4">
      <c r="A150" s="42" t="s">
        <v>107</v>
      </c>
      <c r="B150" s="105" t="s">
        <v>108</v>
      </c>
      <c r="D150" s="315">
        <f>D20</f>
        <v>5829531.0858986219</v>
      </c>
      <c r="E150" s="315">
        <f>E20</f>
        <v>0</v>
      </c>
      <c r="F150" s="315">
        <f>F20</f>
        <v>0</v>
      </c>
      <c r="G150" s="315">
        <f>G20</f>
        <v>4712841.7909555044</v>
      </c>
      <c r="H150" s="315">
        <f>H20</f>
        <v>1116689.2949431175</v>
      </c>
    </row>
    <row r="151" spans="1:8" ht="18" customHeight="1" x14ac:dyDescent="0.4">
      <c r="B151" s="105"/>
      <c r="D151" s="332"/>
      <c r="E151" s="332"/>
      <c r="F151" s="332"/>
      <c r="G151" s="332"/>
      <c r="H151" s="332"/>
    </row>
    <row r="152" spans="1:8" ht="18" customHeight="1" x14ac:dyDescent="0.4">
      <c r="A152" s="42" t="s">
        <v>181</v>
      </c>
      <c r="B152" s="105" t="s">
        <v>175</v>
      </c>
      <c r="D152" s="333">
        <f t="shared" ref="D152:H152" si="24">SUM(D141:D150)</f>
        <v>30713476.085898623</v>
      </c>
      <c r="E152" s="333">
        <f t="shared" si="24"/>
        <v>5185019.41</v>
      </c>
      <c r="F152" s="333">
        <f t="shared" si="24"/>
        <v>849746</v>
      </c>
      <c r="G152" s="333">
        <f t="shared" si="24"/>
        <v>6548451.7909555044</v>
      </c>
      <c r="H152" s="333">
        <f t="shared" si="24"/>
        <v>35001297.704943113</v>
      </c>
    </row>
    <row r="154" spans="1:8" ht="18" customHeight="1" x14ac:dyDescent="0.4">
      <c r="A154" s="42" t="s">
        <v>322</v>
      </c>
      <c r="B154" s="105" t="s">
        <v>323</v>
      </c>
      <c r="D154" s="334">
        <f>H152/E121</f>
        <v>9.7310974060478228E-2</v>
      </c>
    </row>
    <row r="155" spans="1:8" ht="18" customHeight="1" x14ac:dyDescent="0.4">
      <c r="A155" s="42" t="s">
        <v>324</v>
      </c>
      <c r="B155" s="105" t="s">
        <v>325</v>
      </c>
      <c r="D155" s="334">
        <f>H152/E127</f>
        <v>-0.76745450709196206</v>
      </c>
      <c r="H155" s="335"/>
    </row>
  </sheetData>
  <mergeCells count="2">
    <mergeCell ref="C2:D2"/>
    <mergeCell ref="B15:D15"/>
  </mergeCells>
  <hyperlinks>
    <hyperlink ref="C11" r:id="rId1" xr:uid="{129A5F41-5A59-4E59-B9FA-2B0A033D6F3C}"/>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125E-B067-43D1-B707-2FC2424EF647}">
  <dimension ref="A1:J155"/>
  <sheetViews>
    <sheetView showGridLines="0" topLeftCell="A125"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31.83984375" style="44"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6.68359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5" t="s">
        <v>461</v>
      </c>
      <c r="D5" s="535"/>
      <c r="E5" s="535"/>
      <c r="F5" s="155"/>
    </row>
    <row r="6" spans="1:8" ht="18" customHeight="1" x14ac:dyDescent="0.55000000000000004">
      <c r="B6" s="42" t="s">
        <v>239</v>
      </c>
      <c r="C6" s="157">
        <v>210023</v>
      </c>
      <c r="D6" s="157"/>
      <c r="E6" s="157"/>
      <c r="F6" s="158"/>
    </row>
    <row r="7" spans="1:8" ht="18" customHeight="1" x14ac:dyDescent="0.55000000000000004">
      <c r="B7" s="42" t="s">
        <v>241</v>
      </c>
      <c r="C7" s="156"/>
      <c r="D7" s="156"/>
      <c r="E7" s="156"/>
      <c r="F7" s="159"/>
    </row>
    <row r="8" spans="1:8" ht="18" customHeight="1" x14ac:dyDescent="0.55000000000000004">
      <c r="C8" s="160"/>
      <c r="D8" s="160"/>
      <c r="E8" s="160"/>
      <c r="F8" s="126"/>
    </row>
    <row r="9" spans="1:8" ht="18" customHeight="1" x14ac:dyDescent="0.55000000000000004">
      <c r="B9" s="42" t="s">
        <v>243</v>
      </c>
      <c r="C9" s="164" t="s">
        <v>462</v>
      </c>
      <c r="D9" s="164"/>
      <c r="E9" s="164"/>
      <c r="F9" s="155"/>
    </row>
    <row r="10" spans="1:8" ht="18" customHeight="1" x14ac:dyDescent="0.55000000000000004">
      <c r="B10" s="42" t="s">
        <v>245</v>
      </c>
      <c r="C10" s="555" t="s">
        <v>463</v>
      </c>
      <c r="D10" s="555"/>
      <c r="E10" s="555"/>
      <c r="F10" s="163"/>
    </row>
    <row r="11" spans="1:8" ht="18" customHeight="1" x14ac:dyDescent="0.55000000000000004">
      <c r="B11" s="42" t="s">
        <v>247</v>
      </c>
      <c r="C11" s="556" t="s">
        <v>464</v>
      </c>
      <c r="D11" s="556"/>
      <c r="E11" s="556"/>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9" ht="18" customHeight="1" x14ac:dyDescent="0.55000000000000004">
      <c r="A17" s="110" t="s">
        <v>105</v>
      </c>
      <c r="B17" s="105" t="s">
        <v>106</v>
      </c>
    </row>
    <row r="18" spans="1:9" ht="18" customHeight="1" x14ac:dyDescent="0.55000000000000004">
      <c r="A18" s="42" t="s">
        <v>107</v>
      </c>
      <c r="B18" s="44" t="s">
        <v>108</v>
      </c>
      <c r="D18" s="169">
        <v>11459009.875969384</v>
      </c>
      <c r="E18" s="169"/>
      <c r="F18" s="169"/>
      <c r="G18" s="169">
        <v>9263952.7657850329</v>
      </c>
      <c r="H18" s="169">
        <f>(D18+E18)-G18</f>
        <v>2195057.110184351</v>
      </c>
      <c r="I18" s="336"/>
    </row>
    <row r="19" spans="1:9" ht="45" customHeight="1" x14ac:dyDescent="0.55000000000000004">
      <c r="A19" s="168" t="s">
        <v>109</v>
      </c>
      <c r="B19" s="154"/>
      <c r="C19" s="154"/>
      <c r="D19" s="109" t="s">
        <v>99</v>
      </c>
      <c r="E19" s="109" t="s">
        <v>100</v>
      </c>
      <c r="F19" s="109" t="s">
        <v>249</v>
      </c>
      <c r="G19" s="109" t="s">
        <v>250</v>
      </c>
      <c r="H19" s="109" t="s">
        <v>251</v>
      </c>
    </row>
    <row r="20" spans="1:9" ht="18" customHeight="1" x14ac:dyDescent="0.55000000000000004">
      <c r="A20" s="110" t="s">
        <v>112</v>
      </c>
      <c r="B20" s="105" t="s">
        <v>113</v>
      </c>
    </row>
    <row r="21" spans="1:9" ht="18" customHeight="1" x14ac:dyDescent="0.55000000000000004">
      <c r="A21" s="42" t="s">
        <v>114</v>
      </c>
      <c r="B21" s="44" t="s">
        <v>115</v>
      </c>
      <c r="D21" s="232">
        <v>877715.81</v>
      </c>
      <c r="E21" s="232">
        <v>217990.19</v>
      </c>
      <c r="F21" s="232"/>
      <c r="G21" s="214"/>
      <c r="H21" s="114">
        <f>(D21+E21)-F21-G21</f>
        <v>1095706</v>
      </c>
    </row>
    <row r="22" spans="1:9" ht="18" customHeight="1" x14ac:dyDescent="0.55000000000000004">
      <c r="A22" s="42" t="s">
        <v>116</v>
      </c>
      <c r="B22" s="44" t="s">
        <v>117</v>
      </c>
      <c r="D22" s="214"/>
      <c r="E22" s="232"/>
      <c r="F22" s="232"/>
      <c r="G22" s="214"/>
      <c r="H22" s="114">
        <f t="shared" ref="H22:H34" si="0">(D22+E22)-F22-G22</f>
        <v>0</v>
      </c>
    </row>
    <row r="23" spans="1:9" ht="18" customHeight="1" x14ac:dyDescent="0.55000000000000004">
      <c r="A23" s="42" t="s">
        <v>118</v>
      </c>
      <c r="B23" s="44" t="s">
        <v>119</v>
      </c>
      <c r="D23" s="214"/>
      <c r="E23" s="232"/>
      <c r="F23" s="232"/>
      <c r="G23" s="214"/>
      <c r="H23" s="114">
        <f t="shared" si="0"/>
        <v>0</v>
      </c>
    </row>
    <row r="24" spans="1:9" ht="18" customHeight="1" x14ac:dyDescent="0.55000000000000004">
      <c r="A24" s="42" t="s">
        <v>120</v>
      </c>
      <c r="B24" s="44" t="s">
        <v>121</v>
      </c>
      <c r="D24" s="214">
        <v>309806.48</v>
      </c>
      <c r="E24" s="232">
        <v>43300.29</v>
      </c>
      <c r="F24" s="232"/>
      <c r="G24" s="214"/>
      <c r="H24" s="114">
        <f t="shared" si="0"/>
        <v>353106.76999999996</v>
      </c>
    </row>
    <row r="25" spans="1:9" ht="18" customHeight="1" x14ac:dyDescent="0.55000000000000004">
      <c r="A25" s="42" t="s">
        <v>122</v>
      </c>
      <c r="B25" s="44" t="s">
        <v>123</v>
      </c>
      <c r="D25" s="214"/>
      <c r="E25" s="232"/>
      <c r="F25" s="232"/>
      <c r="G25" s="214"/>
      <c r="H25" s="114">
        <f t="shared" si="0"/>
        <v>0</v>
      </c>
    </row>
    <row r="26" spans="1:9" ht="18" customHeight="1" x14ac:dyDescent="0.55000000000000004">
      <c r="A26" s="42" t="s">
        <v>124</v>
      </c>
      <c r="B26" s="44" t="s">
        <v>125</v>
      </c>
      <c r="D26" s="214"/>
      <c r="E26" s="232"/>
      <c r="F26" s="232"/>
      <c r="G26" s="214"/>
      <c r="H26" s="114">
        <f t="shared" si="0"/>
        <v>0</v>
      </c>
    </row>
    <row r="27" spans="1:9" ht="18" customHeight="1" x14ac:dyDescent="0.55000000000000004">
      <c r="A27" s="42" t="s">
        <v>126</v>
      </c>
      <c r="B27" s="44" t="s">
        <v>185</v>
      </c>
      <c r="D27" s="214"/>
      <c r="E27" s="232"/>
      <c r="F27" s="232"/>
      <c r="G27" s="214"/>
      <c r="H27" s="114">
        <f t="shared" si="0"/>
        <v>0</v>
      </c>
    </row>
    <row r="28" spans="1:9" ht="18" customHeight="1" x14ac:dyDescent="0.55000000000000004">
      <c r="A28" s="42" t="s">
        <v>127</v>
      </c>
      <c r="B28" s="44" t="s">
        <v>128</v>
      </c>
      <c r="D28" s="214"/>
      <c r="E28" s="232"/>
      <c r="F28" s="232"/>
      <c r="G28" s="214"/>
      <c r="H28" s="114">
        <f t="shared" si="0"/>
        <v>0</v>
      </c>
    </row>
    <row r="29" spans="1:9" ht="18" customHeight="1" x14ac:dyDescent="0.55000000000000004">
      <c r="A29" s="42" t="s">
        <v>129</v>
      </c>
      <c r="B29" s="44" t="s">
        <v>130</v>
      </c>
      <c r="D29" s="214">
        <v>870761.2</v>
      </c>
      <c r="E29" s="232">
        <v>620069.05000000005</v>
      </c>
      <c r="F29" s="232"/>
      <c r="G29" s="113"/>
      <c r="H29" s="114">
        <f t="shared" si="0"/>
        <v>1490830.25</v>
      </c>
    </row>
    <row r="30" spans="1:9" ht="18" customHeight="1" x14ac:dyDescent="0.55000000000000004">
      <c r="A30" s="42" t="s">
        <v>131</v>
      </c>
      <c r="B30" s="43" t="s">
        <v>465</v>
      </c>
      <c r="D30" s="214">
        <v>59436.46</v>
      </c>
      <c r="E30" s="232">
        <v>42324.7</v>
      </c>
      <c r="F30" s="232"/>
      <c r="G30" s="113"/>
      <c r="H30" s="114">
        <f t="shared" si="0"/>
        <v>101761.16</v>
      </c>
    </row>
    <row r="31" spans="1:9" ht="18" customHeight="1" x14ac:dyDescent="0.55000000000000004">
      <c r="A31" s="42" t="s">
        <v>133</v>
      </c>
      <c r="B31" s="43"/>
      <c r="D31" s="214"/>
      <c r="E31" s="232"/>
      <c r="F31" s="232"/>
      <c r="G31" s="113"/>
      <c r="H31" s="114">
        <f t="shared" si="0"/>
        <v>0</v>
      </c>
    </row>
    <row r="32" spans="1:9"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 t="shared" ref="D36:H36" si="1">SUM(D21:D34)</f>
        <v>2117719.9500000002</v>
      </c>
      <c r="E36" s="114">
        <f t="shared" si="1"/>
        <v>923684.23</v>
      </c>
      <c r="F36" s="114">
        <f>SUM(F21:F34)</f>
        <v>0</v>
      </c>
      <c r="G36" s="114">
        <f t="shared" si="1"/>
        <v>0</v>
      </c>
      <c r="H36" s="114">
        <f t="shared" si="1"/>
        <v>3041404.18</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214">
        <v>7179027</v>
      </c>
      <c r="E40" s="232">
        <v>5112185.13</v>
      </c>
      <c r="F40" s="232"/>
      <c r="G40" s="113"/>
      <c r="H40" s="114">
        <f>(D40+E40)-F40-G40</f>
        <v>12291212.129999999</v>
      </c>
    </row>
    <row r="41" spans="1:8" ht="18" customHeight="1" x14ac:dyDescent="0.55000000000000004">
      <c r="A41" s="42" t="s">
        <v>193</v>
      </c>
      <c r="B41" s="44" t="s">
        <v>141</v>
      </c>
      <c r="D41" s="214">
        <v>1645732</v>
      </c>
      <c r="E41" s="232">
        <v>1171925.76</v>
      </c>
      <c r="F41" s="232"/>
      <c r="G41" s="113"/>
      <c r="H41" s="114">
        <f t="shared" ref="H41:H47" si="2">(D41+E41)-F41-G41</f>
        <v>2817657.76</v>
      </c>
    </row>
    <row r="42" spans="1:8" ht="18" customHeight="1" x14ac:dyDescent="0.55000000000000004">
      <c r="A42" s="42" t="s">
        <v>194</v>
      </c>
      <c r="B42" s="44" t="s">
        <v>142</v>
      </c>
      <c r="D42" s="214">
        <v>634750</v>
      </c>
      <c r="E42" s="232">
        <v>452005.48</v>
      </c>
      <c r="F42" s="232"/>
      <c r="G42" s="113"/>
      <c r="H42" s="114">
        <f t="shared" si="2"/>
        <v>1086755.48</v>
      </c>
    </row>
    <row r="43" spans="1:8" ht="18" customHeight="1" x14ac:dyDescent="0.55000000000000004">
      <c r="A43" s="42" t="s">
        <v>195</v>
      </c>
      <c r="B43" s="44" t="s">
        <v>143</v>
      </c>
      <c r="D43" s="214">
        <v>3244</v>
      </c>
      <c r="E43" s="232"/>
      <c r="F43" s="232"/>
      <c r="G43" s="113"/>
      <c r="H43" s="114">
        <f t="shared" si="2"/>
        <v>3244</v>
      </c>
    </row>
    <row r="44" spans="1:8" ht="18" customHeight="1" x14ac:dyDescent="0.55000000000000004">
      <c r="A44" s="42" t="s">
        <v>144</v>
      </c>
      <c r="B44" s="43"/>
      <c r="D44" s="121"/>
      <c r="E44" s="122"/>
      <c r="F44" s="122"/>
      <c r="G44" s="121"/>
      <c r="H44" s="114">
        <f t="shared" si="2"/>
        <v>0</v>
      </c>
    </row>
    <row r="45" spans="1:8" ht="18" customHeight="1" x14ac:dyDescent="0.55000000000000004">
      <c r="A45" s="42" t="s">
        <v>145</v>
      </c>
      <c r="B45" s="43"/>
      <c r="D45" s="113"/>
      <c r="E45" s="120"/>
      <c r="F45" s="120"/>
      <c r="G45" s="113"/>
      <c r="H45" s="114">
        <f t="shared" si="2"/>
        <v>0</v>
      </c>
    </row>
    <row r="46" spans="1:8" ht="18" customHeight="1" x14ac:dyDescent="0.55000000000000004">
      <c r="A46" s="42" t="s">
        <v>146</v>
      </c>
      <c r="B46" s="43"/>
      <c r="D46" s="113"/>
      <c r="E46" s="120"/>
      <c r="F46" s="120"/>
      <c r="G46" s="113"/>
      <c r="H46" s="114">
        <f t="shared" si="2"/>
        <v>0</v>
      </c>
    </row>
    <row r="47" spans="1:8" ht="18" customHeight="1" x14ac:dyDescent="0.55000000000000004">
      <c r="A47" s="42" t="s">
        <v>147</v>
      </c>
      <c r="B47" s="43"/>
      <c r="D47" s="113"/>
      <c r="E47" s="120"/>
      <c r="F47" s="120"/>
      <c r="G47" s="113"/>
      <c r="H47" s="114">
        <f t="shared" si="2"/>
        <v>0</v>
      </c>
    </row>
    <row r="49" spans="1:10" ht="18" customHeight="1" x14ac:dyDescent="0.55000000000000004">
      <c r="A49" s="110" t="s">
        <v>148</v>
      </c>
      <c r="B49" s="105" t="s">
        <v>255</v>
      </c>
      <c r="C49" s="105" t="s">
        <v>253</v>
      </c>
      <c r="D49" s="114">
        <f t="shared" ref="D49:H49" si="3">SUM(D40:D47)</f>
        <v>9462753</v>
      </c>
      <c r="E49" s="114">
        <f t="shared" si="3"/>
        <v>6736116.3699999992</v>
      </c>
      <c r="F49" s="114">
        <f>SUM(F40:F47)</f>
        <v>0</v>
      </c>
      <c r="G49" s="114">
        <f t="shared" si="3"/>
        <v>0</v>
      </c>
      <c r="H49" s="114">
        <f t="shared" si="3"/>
        <v>16198869.369999999</v>
      </c>
    </row>
    <row r="50" spans="1:10" ht="18" customHeight="1" thickBot="1" x14ac:dyDescent="0.6">
      <c r="D50" s="123"/>
      <c r="E50" s="123"/>
      <c r="F50" s="123"/>
      <c r="G50" s="123"/>
      <c r="H50" s="123"/>
    </row>
    <row r="51" spans="1:10" ht="25.5" x14ac:dyDescent="0.55000000000000004">
      <c r="D51" s="109" t="s">
        <v>99</v>
      </c>
      <c r="E51" s="109" t="s">
        <v>100</v>
      </c>
      <c r="F51" s="109" t="s">
        <v>249</v>
      </c>
      <c r="G51" s="109" t="s">
        <v>250</v>
      </c>
      <c r="H51" s="109" t="s">
        <v>251</v>
      </c>
    </row>
    <row r="52" spans="1:10" ht="30.75" customHeight="1" x14ac:dyDescent="0.55000000000000004">
      <c r="A52" s="110" t="s">
        <v>256</v>
      </c>
      <c r="B52" s="124" t="s">
        <v>257</v>
      </c>
    </row>
    <row r="53" spans="1:10" ht="18" customHeight="1" x14ac:dyDescent="0.4">
      <c r="A53" s="42" t="s">
        <v>258</v>
      </c>
      <c r="B53" s="44" t="s">
        <v>259</v>
      </c>
      <c r="D53" s="314">
        <f>11144971+1229542+21599826.33+1742508+1076128</f>
        <v>36792975.329999998</v>
      </c>
      <c r="E53" s="125"/>
      <c r="F53" s="125"/>
      <c r="G53" s="125"/>
      <c r="H53" s="114">
        <f>(D53+E53)-F53-G53</f>
        <v>36792975.329999998</v>
      </c>
      <c r="I53" s="337"/>
      <c r="J53" s="129"/>
    </row>
    <row r="54" spans="1:10" ht="18" customHeight="1" x14ac:dyDescent="0.4">
      <c r="A54" s="42" t="s">
        <v>260</v>
      </c>
      <c r="B54" s="130" t="s">
        <v>466</v>
      </c>
      <c r="D54" s="214">
        <v>48055.199999999997</v>
      </c>
      <c r="E54" s="120"/>
      <c r="F54" s="120"/>
      <c r="G54" s="113"/>
      <c r="H54" s="114">
        <f t="shared" ref="H54:H62" si="4">(D54+E54)-F54-G54</f>
        <v>48055.199999999997</v>
      </c>
      <c r="I54" s="44"/>
    </row>
    <row r="55" spans="1:10" ht="18" customHeight="1" x14ac:dyDescent="0.4">
      <c r="A55" s="42" t="s">
        <v>262</v>
      </c>
      <c r="B55" s="133" t="s">
        <v>467</v>
      </c>
      <c r="D55" s="214">
        <v>331104.53999999998</v>
      </c>
      <c r="E55" s="120"/>
      <c r="F55" s="120"/>
      <c r="G55" s="113"/>
      <c r="H55" s="114">
        <f t="shared" si="4"/>
        <v>331104.53999999998</v>
      </c>
      <c r="I55" s="338"/>
    </row>
    <row r="56" spans="1:10" ht="18" customHeight="1" x14ac:dyDescent="0.4">
      <c r="A56" s="42" t="s">
        <v>264</v>
      </c>
      <c r="B56" s="130" t="s">
        <v>468</v>
      </c>
      <c r="D56" s="214">
        <v>379471</v>
      </c>
      <c r="E56" s="120"/>
      <c r="F56" s="120"/>
      <c r="G56" s="113"/>
      <c r="H56" s="114">
        <f t="shared" si="4"/>
        <v>379471</v>
      </c>
      <c r="I56" s="44"/>
    </row>
    <row r="57" spans="1:10" ht="18" customHeight="1" x14ac:dyDescent="0.4">
      <c r="A57" s="42" t="s">
        <v>266</v>
      </c>
      <c r="B57" s="130" t="s">
        <v>469</v>
      </c>
      <c r="D57" s="113">
        <v>137802</v>
      </c>
      <c r="E57" s="120"/>
      <c r="F57" s="120"/>
      <c r="G57" s="113"/>
      <c r="H57" s="114">
        <f t="shared" si="4"/>
        <v>137802</v>
      </c>
      <c r="I57" s="338"/>
    </row>
    <row r="58" spans="1:10" ht="18" customHeight="1" x14ac:dyDescent="0.55000000000000004">
      <c r="A58" s="42" t="s">
        <v>268</v>
      </c>
      <c r="B58" s="130" t="s">
        <v>470</v>
      </c>
      <c r="D58" s="113">
        <v>225334</v>
      </c>
      <c r="E58" s="120"/>
      <c r="F58" s="120"/>
      <c r="G58" s="113"/>
      <c r="H58" s="114">
        <f>(D58+E58)-F58-G58</f>
        <v>225334</v>
      </c>
    </row>
    <row r="59" spans="1:10" ht="18" customHeight="1" x14ac:dyDescent="0.55000000000000004">
      <c r="A59" s="42" t="s">
        <v>270</v>
      </c>
      <c r="B59" s="185" t="s">
        <v>471</v>
      </c>
      <c r="D59" s="131">
        <v>89622</v>
      </c>
      <c r="E59" s="132"/>
      <c r="F59" s="132"/>
      <c r="G59" s="131"/>
      <c r="H59" s="114">
        <f t="shared" si="4"/>
        <v>89622</v>
      </c>
    </row>
    <row r="60" spans="1:10" ht="18" customHeight="1" x14ac:dyDescent="0.55000000000000004">
      <c r="A60" s="42" t="s">
        <v>272</v>
      </c>
      <c r="B60" s="127" t="s">
        <v>472</v>
      </c>
      <c r="C60" s="126"/>
      <c r="D60" s="125">
        <v>336199</v>
      </c>
      <c r="E60" s="125"/>
      <c r="F60" s="125"/>
      <c r="G60" s="125"/>
      <c r="H60" s="114">
        <f t="shared" si="4"/>
        <v>336199</v>
      </c>
    </row>
    <row r="61" spans="1:10" ht="18" customHeight="1" x14ac:dyDescent="0.55000000000000004">
      <c r="A61" s="42" t="s">
        <v>274</v>
      </c>
      <c r="B61" s="127" t="s">
        <v>473</v>
      </c>
      <c r="C61" s="126"/>
      <c r="D61" s="125">
        <v>294376</v>
      </c>
      <c r="E61" s="125"/>
      <c r="F61" s="125"/>
      <c r="G61" s="125"/>
      <c r="H61" s="114">
        <f t="shared" si="4"/>
        <v>294376</v>
      </c>
    </row>
    <row r="62" spans="1:10" ht="18" customHeight="1" x14ac:dyDescent="0.55000000000000004">
      <c r="A62" s="42" t="s">
        <v>275</v>
      </c>
      <c r="B62" s="127"/>
      <c r="C62" s="126"/>
      <c r="D62" s="125"/>
      <c r="E62" s="125"/>
      <c r="F62" s="125"/>
      <c r="G62" s="125"/>
      <c r="H62" s="114">
        <f t="shared" si="4"/>
        <v>0</v>
      </c>
    </row>
    <row r="63" spans="1:10" ht="18" customHeight="1" x14ac:dyDescent="0.55000000000000004">
      <c r="A63" s="42"/>
      <c r="E63" s="186"/>
      <c r="F63" s="128"/>
    </row>
    <row r="64" spans="1:10" ht="18" customHeight="1" x14ac:dyDescent="0.55000000000000004">
      <c r="A64" s="42" t="s">
        <v>200</v>
      </c>
      <c r="B64" s="105" t="s">
        <v>276</v>
      </c>
      <c r="C64" s="105" t="s">
        <v>253</v>
      </c>
      <c r="D64" s="114">
        <f>SUM(D53:D62)</f>
        <v>38634939.07</v>
      </c>
      <c r="E64" s="114">
        <f t="shared" ref="E64:G64" si="5">SUM(E53:E62)</f>
        <v>0</v>
      </c>
      <c r="F64" s="114">
        <f t="shared" si="5"/>
        <v>0</v>
      </c>
      <c r="G64" s="114">
        <f t="shared" si="5"/>
        <v>0</v>
      </c>
      <c r="H64" s="114">
        <f>SUM(H53:H62)</f>
        <v>38634939.07</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307">
        <v>124062.97</v>
      </c>
      <c r="E68" s="232">
        <v>88345.24</v>
      </c>
      <c r="F68" s="120"/>
      <c r="G68" s="188"/>
      <c r="H68" s="114">
        <f>(D68+E68)-F68-G68</f>
        <v>212408.21000000002</v>
      </c>
      <c r="J68" s="129"/>
    </row>
    <row r="69" spans="1:10" ht="18" customHeight="1" x14ac:dyDescent="0.55000000000000004">
      <c r="A69" s="42" t="s">
        <v>202</v>
      </c>
      <c r="B69" s="44" t="s">
        <v>153</v>
      </c>
      <c r="D69" s="307">
        <v>91091.39</v>
      </c>
      <c r="E69" s="232">
        <v>64866.18</v>
      </c>
      <c r="F69" s="120"/>
      <c r="G69" s="188"/>
      <c r="H69" s="114">
        <f t="shared" ref="H69:H72" si="6">(D69+E69)-F69-G69</f>
        <v>155957.57</v>
      </c>
    </row>
    <row r="70" spans="1:10" ht="18" customHeight="1" x14ac:dyDescent="0.55000000000000004">
      <c r="A70" s="42" t="s">
        <v>203</v>
      </c>
      <c r="B70" s="130"/>
      <c r="C70" s="105"/>
      <c r="D70" s="131"/>
      <c r="E70" s="120"/>
      <c r="F70" s="132"/>
      <c r="G70" s="131"/>
      <c r="H70" s="114">
        <f t="shared" si="6"/>
        <v>0</v>
      </c>
    </row>
    <row r="71" spans="1:10" ht="18" customHeight="1" x14ac:dyDescent="0.55000000000000004">
      <c r="A71" s="42" t="s">
        <v>278</v>
      </c>
      <c r="B71" s="130"/>
      <c r="C71" s="105"/>
      <c r="D71" s="131"/>
      <c r="E71" s="120"/>
      <c r="F71" s="132"/>
      <c r="G71" s="131"/>
      <c r="H71" s="114">
        <f t="shared" si="6"/>
        <v>0</v>
      </c>
    </row>
    <row r="72" spans="1:10" ht="18" customHeight="1" x14ac:dyDescent="0.55000000000000004">
      <c r="A72" s="42" t="s">
        <v>279</v>
      </c>
      <c r="B72" s="133"/>
      <c r="C72" s="105"/>
      <c r="D72" s="113"/>
      <c r="E72" s="120"/>
      <c r="F72" s="120"/>
      <c r="G72" s="113"/>
      <c r="H72" s="114">
        <f t="shared" si="6"/>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 t="shared" ref="D74:G74" si="7">SUM(D68:D72)</f>
        <v>215154.36</v>
      </c>
      <c r="E74" s="135">
        <f t="shared" si="7"/>
        <v>153211.42000000001</v>
      </c>
      <c r="F74" s="135">
        <f t="shared" si="7"/>
        <v>0</v>
      </c>
      <c r="G74" s="114">
        <f t="shared" si="7"/>
        <v>0</v>
      </c>
      <c r="H74" s="114">
        <f>SUM(H68:H72)</f>
        <v>368365.78</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214">
        <v>25000</v>
      </c>
      <c r="E77" s="136"/>
      <c r="F77" s="122"/>
      <c r="G77" s="113"/>
      <c r="H77" s="114">
        <f>(D77-F77-G77)</f>
        <v>25000</v>
      </c>
    </row>
    <row r="78" spans="1:10" ht="18" customHeight="1" x14ac:dyDescent="0.55000000000000004">
      <c r="A78" s="42" t="s">
        <v>205</v>
      </c>
      <c r="B78" s="44" t="s">
        <v>156</v>
      </c>
      <c r="D78" s="214"/>
      <c r="E78" s="136"/>
      <c r="F78" s="122"/>
      <c r="G78" s="113"/>
      <c r="H78" s="114">
        <f t="shared" ref="H78:H80" si="8">(D78-F78-G78)</f>
        <v>0</v>
      </c>
    </row>
    <row r="79" spans="1:10" ht="18" customHeight="1" x14ac:dyDescent="0.55000000000000004">
      <c r="A79" s="42" t="s">
        <v>206</v>
      </c>
      <c r="B79" s="44" t="s">
        <v>157</v>
      </c>
      <c r="D79" s="214">
        <v>10000</v>
      </c>
      <c r="E79" s="136"/>
      <c r="F79" s="122"/>
      <c r="G79" s="113"/>
      <c r="H79" s="114">
        <f t="shared" si="8"/>
        <v>10000</v>
      </c>
    </row>
    <row r="80" spans="1:10" ht="18" customHeight="1" x14ac:dyDescent="0.55000000000000004">
      <c r="A80" s="42" t="s">
        <v>207</v>
      </c>
      <c r="B80" s="44" t="s">
        <v>158</v>
      </c>
      <c r="D80" s="214">
        <v>2855016.02</v>
      </c>
      <c r="E80" s="136"/>
      <c r="F80" s="122"/>
      <c r="G80" s="113"/>
      <c r="H80" s="114">
        <f t="shared" si="8"/>
        <v>2855016.02</v>
      </c>
    </row>
    <row r="81" spans="1:8" ht="18" customHeight="1" x14ac:dyDescent="0.55000000000000004">
      <c r="A81" s="42"/>
      <c r="H81" s="137"/>
    </row>
    <row r="82" spans="1:8" ht="18" customHeight="1" x14ac:dyDescent="0.55000000000000004">
      <c r="A82" s="42" t="s">
        <v>159</v>
      </c>
      <c r="B82" s="105" t="s">
        <v>282</v>
      </c>
      <c r="C82" s="105" t="s">
        <v>253</v>
      </c>
      <c r="D82" s="114">
        <f t="shared" ref="D82:H82" si="9">SUM(D77:D80)</f>
        <v>2890016.02</v>
      </c>
      <c r="E82" s="138"/>
      <c r="F82" s="114">
        <f t="shared" si="9"/>
        <v>0</v>
      </c>
      <c r="G82" s="114">
        <f t="shared" si="9"/>
        <v>0</v>
      </c>
      <c r="H82" s="114">
        <f t="shared" si="9"/>
        <v>2890016.02</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10">(D87+E87)-F87-G87</f>
        <v>0</v>
      </c>
    </row>
    <row r="88" spans="1:8" ht="18" customHeight="1" x14ac:dyDescent="0.55000000000000004">
      <c r="A88" s="42" t="s">
        <v>210</v>
      </c>
      <c r="B88" s="44" t="s">
        <v>186</v>
      </c>
      <c r="D88" s="214">
        <v>274808.57</v>
      </c>
      <c r="E88" s="232">
        <v>195691.18</v>
      </c>
      <c r="F88" s="120"/>
      <c r="G88" s="113"/>
      <c r="H88" s="114">
        <f t="shared" si="10"/>
        <v>470499.75</v>
      </c>
    </row>
    <row r="89" spans="1:8" ht="18" customHeight="1" x14ac:dyDescent="0.55000000000000004">
      <c r="A89" s="42" t="s">
        <v>211</v>
      </c>
      <c r="B89" s="44" t="s">
        <v>162</v>
      </c>
      <c r="D89" s="214"/>
      <c r="E89" s="232"/>
      <c r="F89" s="120"/>
      <c r="G89" s="113"/>
      <c r="H89" s="114">
        <f t="shared" si="10"/>
        <v>0</v>
      </c>
    </row>
    <row r="90" spans="1:8" ht="18" customHeight="1" x14ac:dyDescent="0.55000000000000004">
      <c r="A90" s="42" t="s">
        <v>212</v>
      </c>
      <c r="B90" s="44" t="s">
        <v>163</v>
      </c>
      <c r="D90" s="214">
        <v>57030</v>
      </c>
      <c r="E90" s="232">
        <v>40611.06</v>
      </c>
      <c r="F90" s="120"/>
      <c r="G90" s="113"/>
      <c r="H90" s="114">
        <f t="shared" si="10"/>
        <v>97641.06</v>
      </c>
    </row>
    <row r="91" spans="1:8" ht="18" customHeight="1" x14ac:dyDescent="0.55000000000000004">
      <c r="A91" s="42" t="s">
        <v>213</v>
      </c>
      <c r="B91" s="44" t="s">
        <v>164</v>
      </c>
      <c r="D91" s="214"/>
      <c r="E91" s="232"/>
      <c r="F91" s="120"/>
      <c r="G91" s="113"/>
      <c r="H91" s="114">
        <f t="shared" si="10"/>
        <v>0</v>
      </c>
    </row>
    <row r="92" spans="1:8" ht="18" customHeight="1" x14ac:dyDescent="0.55000000000000004">
      <c r="A92" s="42" t="s">
        <v>214</v>
      </c>
      <c r="B92" s="44" t="s">
        <v>187</v>
      </c>
      <c r="D92" s="262"/>
      <c r="E92" s="232"/>
      <c r="F92" s="189"/>
      <c r="G92" s="139"/>
      <c r="H92" s="114">
        <f t="shared" si="10"/>
        <v>0</v>
      </c>
    </row>
    <row r="93" spans="1:8" ht="18" customHeight="1" x14ac:dyDescent="0.55000000000000004">
      <c r="A93" s="42" t="s">
        <v>215</v>
      </c>
      <c r="B93" s="44" t="s">
        <v>189</v>
      </c>
      <c r="D93" s="214"/>
      <c r="E93" s="232"/>
      <c r="F93" s="120"/>
      <c r="G93" s="113"/>
      <c r="H93" s="114">
        <f t="shared" si="10"/>
        <v>0</v>
      </c>
    </row>
    <row r="94" spans="1:8" ht="18" customHeight="1" x14ac:dyDescent="0.55000000000000004">
      <c r="A94" s="42" t="s">
        <v>216</v>
      </c>
      <c r="B94" s="130" t="s">
        <v>474</v>
      </c>
      <c r="D94" s="214">
        <v>848721</v>
      </c>
      <c r="E94" s="232">
        <v>604374.22</v>
      </c>
      <c r="F94" s="120"/>
      <c r="G94" s="113"/>
      <c r="H94" s="114">
        <f>(D94+E94)-F94-G94</f>
        <v>1453095.22</v>
      </c>
    </row>
    <row r="95" spans="1:8" ht="18" customHeight="1" x14ac:dyDescent="0.55000000000000004">
      <c r="A95" s="42" t="s">
        <v>284</v>
      </c>
      <c r="B95" s="130"/>
      <c r="D95" s="113"/>
      <c r="E95" s="120"/>
      <c r="F95" s="120"/>
      <c r="G95" s="113"/>
      <c r="H95" s="114">
        <f t="shared" si="10"/>
        <v>0</v>
      </c>
    </row>
    <row r="96" spans="1:8" ht="18" customHeight="1" x14ac:dyDescent="0.55000000000000004">
      <c r="A96" s="42" t="s">
        <v>285</v>
      </c>
      <c r="B96" s="130"/>
      <c r="D96" s="113"/>
      <c r="E96" s="120"/>
      <c r="F96" s="120"/>
      <c r="G96" s="113"/>
      <c r="H96" s="114">
        <f t="shared" si="10"/>
        <v>0</v>
      </c>
    </row>
    <row r="97" spans="1:8" ht="18" customHeight="1" x14ac:dyDescent="0.55000000000000004">
      <c r="A97" s="42"/>
    </row>
    <row r="98" spans="1:8" ht="18" customHeight="1" x14ac:dyDescent="0.55000000000000004">
      <c r="A98" s="110" t="s">
        <v>166</v>
      </c>
      <c r="B98" s="105" t="s">
        <v>286</v>
      </c>
      <c r="C98" s="105" t="s">
        <v>253</v>
      </c>
      <c r="D98" s="114">
        <f t="shared" ref="D98:H98" si="11">SUM(D86:D96)</f>
        <v>1180559.57</v>
      </c>
      <c r="E98" s="114">
        <f t="shared" si="11"/>
        <v>840676.46</v>
      </c>
      <c r="F98" s="114">
        <f t="shared" si="11"/>
        <v>0</v>
      </c>
      <c r="G98" s="114">
        <f t="shared" si="11"/>
        <v>0</v>
      </c>
      <c r="H98" s="114">
        <f t="shared" si="11"/>
        <v>2021236.03</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475</v>
      </c>
      <c r="D102" s="113"/>
      <c r="E102" s="120"/>
      <c r="F102" s="120"/>
      <c r="G102" s="113"/>
      <c r="H102" s="114">
        <f>(D102+E102)-F102-G102</f>
        <v>0</v>
      </c>
    </row>
    <row r="103" spans="1:8" ht="18" customHeight="1" x14ac:dyDescent="0.55000000000000004">
      <c r="A103" s="42" t="s">
        <v>220</v>
      </c>
      <c r="B103" s="44" t="s">
        <v>168</v>
      </c>
      <c r="D103" s="113"/>
      <c r="E103" s="120"/>
      <c r="F103" s="120"/>
      <c r="G103" s="113"/>
      <c r="H103" s="114">
        <f t="shared" ref="H103:H106" si="12">(D103+E103)-F103-G103</f>
        <v>0</v>
      </c>
    </row>
    <row r="104" spans="1:8" ht="18" customHeight="1" x14ac:dyDescent="0.55000000000000004">
      <c r="A104" s="42" t="s">
        <v>221</v>
      </c>
      <c r="B104" s="130"/>
      <c r="D104" s="113"/>
      <c r="E104" s="120"/>
      <c r="F104" s="120"/>
      <c r="G104" s="113"/>
      <c r="H104" s="114">
        <f t="shared" si="12"/>
        <v>0</v>
      </c>
    </row>
    <row r="105" spans="1:8" ht="18" customHeight="1" x14ac:dyDescent="0.55000000000000004">
      <c r="A105" s="42" t="s">
        <v>288</v>
      </c>
      <c r="B105" s="130"/>
      <c r="D105" s="113"/>
      <c r="E105" s="120"/>
      <c r="F105" s="120"/>
      <c r="G105" s="113"/>
      <c r="H105" s="114">
        <f t="shared" si="12"/>
        <v>0</v>
      </c>
    </row>
    <row r="106" spans="1:8" ht="18" customHeight="1" x14ac:dyDescent="0.55000000000000004">
      <c r="A106" s="42" t="s">
        <v>289</v>
      </c>
      <c r="B106" s="130"/>
      <c r="D106" s="113"/>
      <c r="E106" s="120"/>
      <c r="F106" s="120"/>
      <c r="G106" s="113"/>
      <c r="H106" s="114">
        <f t="shared" si="12"/>
        <v>0</v>
      </c>
    </row>
    <row r="107" spans="1:8" ht="18" customHeight="1" x14ac:dyDescent="0.55000000000000004">
      <c r="B107" s="105"/>
    </row>
    <row r="108" spans="1:8" ht="18" customHeight="1" x14ac:dyDescent="0.55000000000000004">
      <c r="A108" s="110" t="s">
        <v>170</v>
      </c>
      <c r="B108" s="105" t="s">
        <v>290</v>
      </c>
      <c r="C108" s="105" t="s">
        <v>253</v>
      </c>
      <c r="D108" s="114">
        <f>SUM(D102:D106)</f>
        <v>0</v>
      </c>
      <c r="E108" s="114">
        <f>SUM(E102:E106)</f>
        <v>0</v>
      </c>
      <c r="F108" s="114">
        <f t="shared" ref="F108:H108" si="13">SUM(F102:F106)</f>
        <v>0</v>
      </c>
      <c r="G108" s="114">
        <f t="shared" si="13"/>
        <v>0</v>
      </c>
      <c r="H108" s="114">
        <f t="shared" si="13"/>
        <v>0</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214">
        <v>4976327</v>
      </c>
      <c r="G111" s="113"/>
      <c r="H111" s="114">
        <f>F111-G111</f>
        <v>4976327</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0.71209999999999996</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639614000</v>
      </c>
      <c r="F117" s="145"/>
    </row>
    <row r="118" spans="1:7" ht="18" customHeight="1" x14ac:dyDescent="0.55000000000000004">
      <c r="A118" s="42" t="s">
        <v>304</v>
      </c>
      <c r="B118" s="44" t="s">
        <v>305</v>
      </c>
      <c r="E118" s="113">
        <v>19865000</v>
      </c>
      <c r="F118" s="145"/>
    </row>
    <row r="119" spans="1:7" ht="18" customHeight="1" x14ac:dyDescent="0.55000000000000004">
      <c r="A119" s="42" t="s">
        <v>306</v>
      </c>
      <c r="B119" s="105" t="s">
        <v>307</v>
      </c>
      <c r="E119" s="114">
        <v>659479000</v>
      </c>
      <c r="F119" s="146"/>
    </row>
    <row r="120" spans="1:7" ht="18" customHeight="1" x14ac:dyDescent="0.55000000000000004">
      <c r="A120" s="42"/>
      <c r="B120" s="105"/>
      <c r="F120" s="126"/>
    </row>
    <row r="121" spans="1:7" ht="18" customHeight="1" x14ac:dyDescent="0.55000000000000004">
      <c r="A121" s="42" t="s">
        <v>308</v>
      </c>
      <c r="B121" s="105" t="s">
        <v>309</v>
      </c>
      <c r="E121" s="113">
        <v>672800000</v>
      </c>
      <c r="F121" s="145"/>
    </row>
    <row r="122" spans="1:7" ht="18" customHeight="1" x14ac:dyDescent="0.55000000000000004">
      <c r="A122" s="42"/>
      <c r="F122" s="126"/>
    </row>
    <row r="123" spans="1:7" ht="18" customHeight="1" x14ac:dyDescent="0.55000000000000004">
      <c r="A123" s="42" t="s">
        <v>310</v>
      </c>
      <c r="B123" s="105" t="s">
        <v>311</v>
      </c>
      <c r="E123" s="113">
        <v>-13321000</v>
      </c>
      <c r="F123" s="145"/>
    </row>
    <row r="124" spans="1:7" ht="18" customHeight="1" x14ac:dyDescent="0.55000000000000004">
      <c r="A124" s="42"/>
      <c r="F124" s="126"/>
    </row>
    <row r="125" spans="1:7" ht="18" customHeight="1" x14ac:dyDescent="0.55000000000000004">
      <c r="A125" s="42" t="s">
        <v>312</v>
      </c>
      <c r="B125" s="105" t="s">
        <v>313</v>
      </c>
      <c r="E125" s="113">
        <v>-14504000</v>
      </c>
      <c r="F125" s="145"/>
    </row>
    <row r="126" spans="1:7" ht="18" customHeight="1" x14ac:dyDescent="0.55000000000000004">
      <c r="A126" s="42"/>
      <c r="F126" s="126"/>
    </row>
    <row r="127" spans="1:7" ht="18" customHeight="1" x14ac:dyDescent="0.55000000000000004">
      <c r="A127" s="42" t="s">
        <v>314</v>
      </c>
      <c r="B127" s="105" t="s">
        <v>315</v>
      </c>
      <c r="E127" s="113">
        <v>-27825000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 t="shared" ref="H132:H135" si="14">(D132+E132)-F132-G132</f>
        <v>0</v>
      </c>
    </row>
    <row r="133" spans="1:8" ht="18" customHeight="1" x14ac:dyDescent="0.55000000000000004">
      <c r="A133" s="42" t="s">
        <v>231</v>
      </c>
      <c r="B133" s="43"/>
      <c r="D133" s="113"/>
      <c r="E133" s="120"/>
      <c r="F133" s="120"/>
      <c r="G133" s="113"/>
      <c r="H133" s="114">
        <f t="shared" si="14"/>
        <v>0</v>
      </c>
    </row>
    <row r="134" spans="1:8" ht="18" customHeight="1" x14ac:dyDescent="0.55000000000000004">
      <c r="A134" s="42" t="s">
        <v>317</v>
      </c>
      <c r="B134" s="43"/>
      <c r="D134" s="113"/>
      <c r="E134" s="120"/>
      <c r="F134" s="120"/>
      <c r="G134" s="113"/>
      <c r="H134" s="114">
        <f t="shared" si="14"/>
        <v>0</v>
      </c>
    </row>
    <row r="135" spans="1:8" ht="18" customHeight="1" x14ac:dyDescent="0.55000000000000004">
      <c r="A135" s="42" t="s">
        <v>318</v>
      </c>
      <c r="B135" s="43"/>
      <c r="D135" s="113"/>
      <c r="E135" s="120"/>
      <c r="F135" s="120"/>
      <c r="G135" s="113"/>
      <c r="H135" s="114">
        <f t="shared" si="14"/>
        <v>0</v>
      </c>
    </row>
    <row r="136" spans="1:8" ht="18" customHeight="1" x14ac:dyDescent="0.55000000000000004">
      <c r="A136" s="110"/>
    </row>
    <row r="137" spans="1:8" ht="18" customHeight="1" x14ac:dyDescent="0.55000000000000004">
      <c r="A137" s="110" t="s">
        <v>174</v>
      </c>
      <c r="B137" s="105" t="s">
        <v>319</v>
      </c>
      <c r="D137" s="114">
        <f t="shared" ref="D137:H137" si="15">SUM(D131:D135)</f>
        <v>0</v>
      </c>
      <c r="E137" s="114">
        <f t="shared" si="15"/>
        <v>0</v>
      </c>
      <c r="F137" s="114">
        <f t="shared" si="15"/>
        <v>0</v>
      </c>
      <c r="G137" s="114">
        <f t="shared" si="15"/>
        <v>0</v>
      </c>
      <c r="H137" s="114">
        <f t="shared" si="15"/>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 t="shared" ref="D141:H141" si="16">D36</f>
        <v>2117719.9500000002</v>
      </c>
      <c r="E141" s="147">
        <f t="shared" si="16"/>
        <v>923684.23</v>
      </c>
      <c r="F141" s="147">
        <f>F36</f>
        <v>0</v>
      </c>
      <c r="G141" s="147">
        <f t="shared" si="16"/>
        <v>0</v>
      </c>
      <c r="H141" s="147">
        <f t="shared" si="16"/>
        <v>3041404.18</v>
      </c>
    </row>
    <row r="142" spans="1:8" ht="18" customHeight="1" x14ac:dyDescent="0.55000000000000004">
      <c r="A142" s="42" t="s">
        <v>148</v>
      </c>
      <c r="B142" s="105" t="s">
        <v>176</v>
      </c>
      <c r="D142" s="147">
        <f t="shared" ref="D142:H142" si="17">D49</f>
        <v>9462753</v>
      </c>
      <c r="E142" s="147">
        <f t="shared" si="17"/>
        <v>6736116.3699999992</v>
      </c>
      <c r="F142" s="147">
        <f>F49</f>
        <v>0</v>
      </c>
      <c r="G142" s="147">
        <f t="shared" si="17"/>
        <v>0</v>
      </c>
      <c r="H142" s="147">
        <f t="shared" si="17"/>
        <v>16198869.369999999</v>
      </c>
    </row>
    <row r="143" spans="1:8" ht="18" customHeight="1" x14ac:dyDescent="0.55000000000000004">
      <c r="A143" s="42" t="s">
        <v>200</v>
      </c>
      <c r="B143" s="105" t="s">
        <v>177</v>
      </c>
      <c r="D143" s="147">
        <f t="shared" ref="D143:G143" si="18">D64</f>
        <v>38634939.07</v>
      </c>
      <c r="E143" s="147">
        <f t="shared" si="18"/>
        <v>0</v>
      </c>
      <c r="F143" s="147">
        <f>F64</f>
        <v>0</v>
      </c>
      <c r="G143" s="147">
        <f t="shared" si="18"/>
        <v>0</v>
      </c>
      <c r="H143" s="147">
        <f>H64</f>
        <v>38634939.07</v>
      </c>
    </row>
    <row r="144" spans="1:8" ht="18" customHeight="1" x14ac:dyDescent="0.55000000000000004">
      <c r="A144" s="42" t="s">
        <v>154</v>
      </c>
      <c r="B144" s="105" t="s">
        <v>8</v>
      </c>
      <c r="D144" s="147">
        <f t="shared" ref="D144:H144" si="19">D74</f>
        <v>215154.36</v>
      </c>
      <c r="E144" s="147">
        <f t="shared" si="19"/>
        <v>153211.42000000001</v>
      </c>
      <c r="F144" s="147">
        <f>F74</f>
        <v>0</v>
      </c>
      <c r="G144" s="147">
        <f t="shared" si="19"/>
        <v>0</v>
      </c>
      <c r="H144" s="147">
        <f t="shared" si="19"/>
        <v>368365.78</v>
      </c>
    </row>
    <row r="145" spans="1:8" ht="18" customHeight="1" x14ac:dyDescent="0.55000000000000004">
      <c r="A145" s="42" t="s">
        <v>159</v>
      </c>
      <c r="B145" s="105" t="s">
        <v>9</v>
      </c>
      <c r="D145" s="147">
        <f t="shared" ref="D145:H145" si="20">D82</f>
        <v>2890016.02</v>
      </c>
      <c r="E145" s="147">
        <f t="shared" si="20"/>
        <v>0</v>
      </c>
      <c r="F145" s="147">
        <f>F82</f>
        <v>0</v>
      </c>
      <c r="G145" s="147">
        <f t="shared" si="20"/>
        <v>0</v>
      </c>
      <c r="H145" s="147">
        <f t="shared" si="20"/>
        <v>2890016.02</v>
      </c>
    </row>
    <row r="146" spans="1:8" ht="18" customHeight="1" x14ac:dyDescent="0.55000000000000004">
      <c r="A146" s="42" t="s">
        <v>166</v>
      </c>
      <c r="B146" s="105" t="s">
        <v>178</v>
      </c>
      <c r="D146" s="147">
        <f t="shared" ref="D146:H146" si="21">D98</f>
        <v>1180559.57</v>
      </c>
      <c r="E146" s="147">
        <f t="shared" si="21"/>
        <v>840676.46</v>
      </c>
      <c r="F146" s="147">
        <f>F98</f>
        <v>0</v>
      </c>
      <c r="G146" s="147">
        <f t="shared" si="21"/>
        <v>0</v>
      </c>
      <c r="H146" s="147">
        <f t="shared" si="21"/>
        <v>2021236.03</v>
      </c>
    </row>
    <row r="147" spans="1:8" ht="18" customHeight="1" x14ac:dyDescent="0.55000000000000004">
      <c r="A147" s="42" t="s">
        <v>170</v>
      </c>
      <c r="B147" s="105" t="s">
        <v>11</v>
      </c>
      <c r="D147" s="114">
        <f t="shared" ref="D147:H147" si="22">D108</f>
        <v>0</v>
      </c>
      <c r="E147" s="114">
        <f t="shared" si="22"/>
        <v>0</v>
      </c>
      <c r="F147" s="114">
        <f>F108</f>
        <v>0</v>
      </c>
      <c r="G147" s="114">
        <f t="shared" si="22"/>
        <v>0</v>
      </c>
      <c r="H147" s="114">
        <f t="shared" si="22"/>
        <v>0</v>
      </c>
    </row>
    <row r="148" spans="1:8" ht="18" customHeight="1" x14ac:dyDescent="0.55000000000000004">
      <c r="A148" s="42" t="s">
        <v>235</v>
      </c>
      <c r="B148" s="105" t="s">
        <v>179</v>
      </c>
      <c r="D148" s="148" t="s">
        <v>321</v>
      </c>
      <c r="E148" s="148" t="s">
        <v>321</v>
      </c>
      <c r="F148" s="148"/>
      <c r="G148" s="148" t="s">
        <v>321</v>
      </c>
      <c r="H148" s="147">
        <f>H111</f>
        <v>4976327</v>
      </c>
    </row>
    <row r="149" spans="1:8" ht="18" customHeight="1" x14ac:dyDescent="0.55000000000000004">
      <c r="A149" s="42" t="s">
        <v>174</v>
      </c>
      <c r="B149" s="105" t="s">
        <v>180</v>
      </c>
      <c r="D149" s="114">
        <f t="shared" ref="D149:H149" si="23">D137</f>
        <v>0</v>
      </c>
      <c r="E149" s="114">
        <f t="shared" si="23"/>
        <v>0</v>
      </c>
      <c r="F149" s="114">
        <f>F137</f>
        <v>0</v>
      </c>
      <c r="G149" s="114">
        <f t="shared" si="23"/>
        <v>0</v>
      </c>
      <c r="H149" s="114">
        <f t="shared" si="23"/>
        <v>0</v>
      </c>
    </row>
    <row r="150" spans="1:8" ht="18" customHeight="1" x14ac:dyDescent="0.55000000000000004">
      <c r="A150" s="42" t="s">
        <v>107</v>
      </c>
      <c r="B150" s="105" t="s">
        <v>108</v>
      </c>
      <c r="D150" s="114">
        <f>D18</f>
        <v>11459009.875969384</v>
      </c>
      <c r="E150" s="114">
        <f>E18</f>
        <v>0</v>
      </c>
      <c r="F150" s="114">
        <f>F18</f>
        <v>0</v>
      </c>
      <c r="G150" s="114">
        <f>G18</f>
        <v>9263952.7657850329</v>
      </c>
      <c r="H150" s="114">
        <f>H18</f>
        <v>2195057.110184351</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 t="shared" ref="D152:H152" si="24">SUM(D141:D150)</f>
        <v>65960151.845969379</v>
      </c>
      <c r="E152" s="199">
        <f t="shared" si="24"/>
        <v>8653688.4800000004</v>
      </c>
      <c r="F152" s="199">
        <f t="shared" si="24"/>
        <v>0</v>
      </c>
      <c r="G152" s="199">
        <f t="shared" si="24"/>
        <v>9263952.7657850329</v>
      </c>
      <c r="H152" s="199">
        <f t="shared" si="24"/>
        <v>70326214.560184374</v>
      </c>
    </row>
    <row r="154" spans="1:8" ht="18" customHeight="1" x14ac:dyDescent="0.55000000000000004">
      <c r="A154" s="110" t="s">
        <v>322</v>
      </c>
      <c r="B154" s="105" t="s">
        <v>323</v>
      </c>
      <c r="D154" s="221">
        <f>H152/E121</f>
        <v>0.10452766730110638</v>
      </c>
    </row>
    <row r="155" spans="1:8" ht="18" customHeight="1" x14ac:dyDescent="0.55000000000000004">
      <c r="A155" s="110" t="s">
        <v>324</v>
      </c>
      <c r="B155" s="105" t="s">
        <v>325</v>
      </c>
      <c r="D155" s="221">
        <f>H152/E127</f>
        <v>-2.5274470641575695</v>
      </c>
    </row>
  </sheetData>
  <mergeCells count="5">
    <mergeCell ref="C2:D2"/>
    <mergeCell ref="C5:E5"/>
    <mergeCell ref="C10:E10"/>
    <mergeCell ref="C11:E11"/>
    <mergeCell ref="B13:D13"/>
  </mergeCells>
  <hyperlinks>
    <hyperlink ref="C11" r:id="rId1" xr:uid="{91FD1662-8C44-4FBF-8E8C-4D49A4D77190}"/>
    <hyperlink ref="C11:E11" r:id="rId2" display="RKilroy@luminishealth.org" xr:uid="{D16F6A7E-1181-4974-8A0C-E8E0CBE7AF6E}"/>
  </hyperlinks>
  <printOptions headings="1" gridLines="1"/>
  <pageMargins left="0.17" right="0.16" top="0.35" bottom="0.32" header="0.17" footer="0.17"/>
  <pageSetup scale="59" fitToHeight="3" orientation="landscape" horizontalDpi="4294967294" r:id="rId3"/>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80847-A1A8-43AB-8EAA-B7EA40F40B2E}">
  <dimension ref="A1:J155"/>
  <sheetViews>
    <sheetView showGridLines="0" topLeftCell="A137"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26171875" style="44" customWidth="1"/>
    <col min="5" max="6" width="21.26171875" style="44" customWidth="1"/>
    <col min="7" max="7" width="19.68359375" style="44" customWidth="1"/>
    <col min="8" max="8" width="17.578125" style="44" customWidth="1"/>
    <col min="9" max="9" width="11.68359375" customWidth="1"/>
    <col min="10" max="16384" width="9" style="44"/>
  </cols>
  <sheetData>
    <row r="1" spans="1:8" ht="18" customHeight="1" x14ac:dyDescent="0.55000000000000004">
      <c r="C1" s="154"/>
      <c r="D1" s="154"/>
      <c r="E1" s="154" t="s">
        <v>402</v>
      </c>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2" t="s">
        <v>20</v>
      </c>
      <c r="D5" s="552"/>
      <c r="E5" s="552"/>
      <c r="F5" s="155"/>
    </row>
    <row r="6" spans="1:8" ht="18" customHeight="1" x14ac:dyDescent="0.55000000000000004">
      <c r="B6" s="42" t="s">
        <v>239</v>
      </c>
      <c r="C6" s="552">
        <v>210024</v>
      </c>
      <c r="D6" s="552"/>
      <c r="E6" s="552"/>
      <c r="F6" s="158"/>
    </row>
    <row r="7" spans="1:8" ht="18" customHeight="1" x14ac:dyDescent="0.55000000000000004">
      <c r="B7" s="42" t="s">
        <v>241</v>
      </c>
      <c r="C7" s="339">
        <v>1741</v>
      </c>
      <c r="D7" s="339"/>
      <c r="E7" s="340" t="s">
        <v>405</v>
      </c>
      <c r="F7" s="159"/>
    </row>
    <row r="8" spans="1:8" ht="18" customHeight="1" x14ac:dyDescent="0.55000000000000004">
      <c r="C8" s="341" t="s">
        <v>405</v>
      </c>
      <c r="D8" s="341" t="s">
        <v>405</v>
      </c>
      <c r="E8" s="341" t="s">
        <v>405</v>
      </c>
      <c r="F8" s="126"/>
    </row>
    <row r="9" spans="1:8" ht="18" customHeight="1" x14ac:dyDescent="0.55000000000000004">
      <c r="B9" s="42" t="s">
        <v>243</v>
      </c>
      <c r="C9" s="234" t="s">
        <v>404</v>
      </c>
      <c r="D9" s="234"/>
      <c r="E9" s="234" t="s">
        <v>405</v>
      </c>
      <c r="F9" s="155"/>
    </row>
    <row r="10" spans="1:8" ht="18" customHeight="1" x14ac:dyDescent="0.55000000000000004">
      <c r="B10" s="42" t="s">
        <v>245</v>
      </c>
      <c r="C10" s="340" t="s">
        <v>406</v>
      </c>
      <c r="D10" s="340"/>
      <c r="E10" s="340" t="s">
        <v>405</v>
      </c>
      <c r="F10" s="163"/>
    </row>
    <row r="11" spans="1:8" ht="18" customHeight="1" x14ac:dyDescent="0.55000000000000004">
      <c r="B11" s="42" t="s">
        <v>247</v>
      </c>
      <c r="C11" s="557" t="s">
        <v>407</v>
      </c>
      <c r="D11" s="557"/>
      <c r="E11" s="557"/>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342">
        <v>6806388.4900000002</v>
      </c>
      <c r="E18" s="342"/>
      <c r="F18" s="342"/>
      <c r="G18" s="342">
        <v>5502575.0199999996</v>
      </c>
      <c r="H18" s="342">
        <f>D18-G18</f>
        <v>1303813.4700000007</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38">
        <v>180085</v>
      </c>
      <c r="E21" s="239"/>
      <c r="F21" s="239"/>
      <c r="G21" s="238"/>
      <c r="H21" s="240">
        <v>180085</v>
      </c>
    </row>
    <row r="22" spans="1:8" ht="18" customHeight="1" x14ac:dyDescent="0.55000000000000004">
      <c r="A22" s="42" t="s">
        <v>116</v>
      </c>
      <c r="B22" s="44" t="s">
        <v>117</v>
      </c>
      <c r="D22" s="238"/>
      <c r="E22" s="239"/>
      <c r="F22" s="239"/>
      <c r="G22" s="238"/>
      <c r="H22" s="240">
        <v>0</v>
      </c>
    </row>
    <row r="23" spans="1:8" ht="18" customHeight="1" x14ac:dyDescent="0.55000000000000004">
      <c r="A23" s="42" t="s">
        <v>118</v>
      </c>
      <c r="B23" s="44" t="s">
        <v>119</v>
      </c>
      <c r="D23" s="238">
        <v>600</v>
      </c>
      <c r="E23" s="239"/>
      <c r="F23" s="239"/>
      <c r="G23" s="238"/>
      <c r="H23" s="240">
        <v>600</v>
      </c>
    </row>
    <row r="24" spans="1:8" ht="18" customHeight="1" x14ac:dyDescent="0.55000000000000004">
      <c r="A24" s="42" t="s">
        <v>120</v>
      </c>
      <c r="B24" s="44" t="s">
        <v>121</v>
      </c>
      <c r="D24" s="238"/>
      <c r="E24" s="239"/>
      <c r="F24" s="239"/>
      <c r="G24" s="238"/>
      <c r="H24" s="240">
        <v>0</v>
      </c>
    </row>
    <row r="25" spans="1:8" ht="18" customHeight="1" x14ac:dyDescent="0.55000000000000004">
      <c r="A25" s="42" t="s">
        <v>122</v>
      </c>
      <c r="B25" s="44" t="s">
        <v>123</v>
      </c>
      <c r="D25" s="238">
        <v>220337</v>
      </c>
      <c r="E25" s="239">
        <v>83062</v>
      </c>
      <c r="F25" s="239"/>
      <c r="G25" s="238"/>
      <c r="H25" s="240">
        <v>303399</v>
      </c>
    </row>
    <row r="26" spans="1:8" ht="18" customHeight="1" x14ac:dyDescent="0.55000000000000004">
      <c r="A26" s="42" t="s">
        <v>124</v>
      </c>
      <c r="B26" s="44" t="s">
        <v>125</v>
      </c>
      <c r="D26" s="238">
        <v>113759</v>
      </c>
      <c r="E26" s="239">
        <v>0</v>
      </c>
      <c r="F26" s="239"/>
      <c r="G26" s="238"/>
      <c r="H26" s="240">
        <v>113759</v>
      </c>
    </row>
    <row r="27" spans="1:8" ht="18" customHeight="1" x14ac:dyDescent="0.55000000000000004">
      <c r="A27" s="42" t="s">
        <v>126</v>
      </c>
      <c r="B27" s="44" t="s">
        <v>185</v>
      </c>
      <c r="D27" s="238">
        <v>99924</v>
      </c>
      <c r="E27" s="239"/>
      <c r="F27" s="239"/>
      <c r="G27" s="238"/>
      <c r="H27" s="240">
        <v>99924</v>
      </c>
    </row>
    <row r="28" spans="1:8" ht="18" customHeight="1" x14ac:dyDescent="0.55000000000000004">
      <c r="A28" s="42" t="s">
        <v>127</v>
      </c>
      <c r="B28" s="44" t="s">
        <v>128</v>
      </c>
      <c r="D28" s="238">
        <v>355003</v>
      </c>
      <c r="E28" s="239">
        <v>485</v>
      </c>
      <c r="F28" s="239"/>
      <c r="G28" s="238"/>
      <c r="H28" s="240">
        <v>355488</v>
      </c>
    </row>
    <row r="29" spans="1:8" ht="18" customHeight="1" x14ac:dyDescent="0.55000000000000004">
      <c r="A29" s="42" t="s">
        <v>129</v>
      </c>
      <c r="B29" s="44" t="s">
        <v>130</v>
      </c>
      <c r="D29" s="238"/>
      <c r="E29" s="239"/>
      <c r="F29" s="239"/>
      <c r="G29" s="238"/>
      <c r="H29" s="240">
        <v>0</v>
      </c>
    </row>
    <row r="30" spans="1:8" ht="18" customHeight="1" x14ac:dyDescent="0.55000000000000004">
      <c r="A30" s="42" t="s">
        <v>131</v>
      </c>
      <c r="B30" s="43"/>
      <c r="D30" s="238"/>
      <c r="E30" s="239"/>
      <c r="F30" s="239"/>
      <c r="G30" s="238"/>
      <c r="H30" s="240">
        <v>0</v>
      </c>
    </row>
    <row r="31" spans="1:8" ht="18" customHeight="1" x14ac:dyDescent="0.55000000000000004">
      <c r="A31" s="42" t="s">
        <v>133</v>
      </c>
      <c r="B31" s="43"/>
      <c r="D31" s="238"/>
      <c r="E31" s="239"/>
      <c r="F31" s="239"/>
      <c r="G31" s="238"/>
      <c r="H31" s="240">
        <v>0</v>
      </c>
    </row>
    <row r="32" spans="1:8" ht="18" customHeight="1" x14ac:dyDescent="0.55000000000000004">
      <c r="A32" s="42" t="s">
        <v>134</v>
      </c>
      <c r="B32" s="43"/>
      <c r="D32" s="238"/>
      <c r="E32" s="239"/>
      <c r="F32" s="239"/>
      <c r="G32" s="238"/>
      <c r="H32" s="240">
        <v>0</v>
      </c>
    </row>
    <row r="33" spans="1:8" ht="18" customHeight="1" x14ac:dyDescent="0.55000000000000004">
      <c r="A33" s="42" t="s">
        <v>135</v>
      </c>
      <c r="B33" s="43"/>
      <c r="D33" s="238"/>
      <c r="E33" s="239"/>
      <c r="F33" s="239"/>
      <c r="G33" s="238"/>
      <c r="H33" s="240">
        <v>0</v>
      </c>
    </row>
    <row r="34" spans="1:8" ht="18" customHeight="1" x14ac:dyDescent="0.55000000000000004">
      <c r="A34" s="42" t="s">
        <v>136</v>
      </c>
      <c r="B34" s="43"/>
      <c r="D34" s="238"/>
      <c r="E34" s="239"/>
      <c r="F34" s="239"/>
      <c r="G34" s="238"/>
      <c r="H34" s="240">
        <v>0</v>
      </c>
    </row>
    <row r="35" spans="1:8" ht="18" customHeight="1" x14ac:dyDescent="0.55000000000000004">
      <c r="D35" s="241"/>
      <c r="E35" s="241"/>
      <c r="F35" s="241"/>
      <c r="G35" s="241"/>
      <c r="H35" s="242"/>
    </row>
    <row r="36" spans="1:8" ht="18" customHeight="1" x14ac:dyDescent="0.55000000000000004">
      <c r="A36" s="110" t="s">
        <v>137</v>
      </c>
      <c r="B36" s="105" t="s">
        <v>138</v>
      </c>
      <c r="C36" s="105" t="s">
        <v>253</v>
      </c>
      <c r="D36" s="240">
        <v>969708</v>
      </c>
      <c r="E36" s="240">
        <v>83547</v>
      </c>
      <c r="F36" s="240">
        <v>0</v>
      </c>
      <c r="G36" s="240">
        <v>0</v>
      </c>
      <c r="H36" s="240">
        <v>1053255</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238">
        <v>12022333</v>
      </c>
      <c r="E40" s="239">
        <v>5590385</v>
      </c>
      <c r="F40" s="239"/>
      <c r="G40" s="238"/>
      <c r="H40" s="240">
        <v>17612718</v>
      </c>
    </row>
    <row r="41" spans="1:8" ht="18" customHeight="1" x14ac:dyDescent="0.55000000000000004">
      <c r="A41" s="42" t="s">
        <v>193</v>
      </c>
      <c r="B41" s="44" t="s">
        <v>141</v>
      </c>
      <c r="D41" s="238">
        <v>295602</v>
      </c>
      <c r="E41" s="239">
        <v>137455</v>
      </c>
      <c r="F41" s="239"/>
      <c r="G41" s="238"/>
      <c r="H41" s="240">
        <v>433057</v>
      </c>
    </row>
    <row r="42" spans="1:8" ht="18" customHeight="1" x14ac:dyDescent="0.55000000000000004">
      <c r="A42" s="42" t="s">
        <v>194</v>
      </c>
      <c r="B42" s="44" t="s">
        <v>142</v>
      </c>
      <c r="D42" s="238">
        <v>63363</v>
      </c>
      <c r="E42" s="239">
        <v>29463</v>
      </c>
      <c r="F42" s="239"/>
      <c r="G42" s="238"/>
      <c r="H42" s="240">
        <v>92826</v>
      </c>
    </row>
    <row r="43" spans="1:8" ht="18" customHeight="1" x14ac:dyDescent="0.55000000000000004">
      <c r="A43" s="42" t="s">
        <v>195</v>
      </c>
      <c r="B43" s="44" t="s">
        <v>143</v>
      </c>
      <c r="D43" s="238"/>
      <c r="E43" s="239"/>
      <c r="F43" s="239"/>
      <c r="G43" s="238"/>
      <c r="H43" s="240">
        <v>0</v>
      </c>
    </row>
    <row r="44" spans="1:8" ht="18" customHeight="1" x14ac:dyDescent="0.55000000000000004">
      <c r="A44" s="42" t="s">
        <v>144</v>
      </c>
      <c r="B44" s="43"/>
      <c r="D44" s="343"/>
      <c r="E44" s="251"/>
      <c r="F44" s="251"/>
      <c r="G44" s="343"/>
      <c r="H44" s="240">
        <v>0</v>
      </c>
    </row>
    <row r="45" spans="1:8" ht="18" customHeight="1" x14ac:dyDescent="0.55000000000000004">
      <c r="A45" s="42" t="s">
        <v>145</v>
      </c>
      <c r="B45" s="43"/>
      <c r="D45" s="238"/>
      <c r="E45" s="239"/>
      <c r="F45" s="239"/>
      <c r="G45" s="238"/>
      <c r="H45" s="240">
        <v>0</v>
      </c>
    </row>
    <row r="46" spans="1:8" ht="18" customHeight="1" x14ac:dyDescent="0.55000000000000004">
      <c r="A46" s="42" t="s">
        <v>146</v>
      </c>
      <c r="B46" s="43"/>
      <c r="D46" s="238"/>
      <c r="E46" s="239"/>
      <c r="F46" s="239"/>
      <c r="G46" s="238"/>
      <c r="H46" s="240">
        <v>0</v>
      </c>
    </row>
    <row r="47" spans="1:8" ht="18" customHeight="1" x14ac:dyDescent="0.55000000000000004">
      <c r="A47" s="42" t="s">
        <v>147</v>
      </c>
      <c r="B47" s="43"/>
      <c r="D47" s="238"/>
      <c r="E47" s="239"/>
      <c r="F47" s="239"/>
      <c r="G47" s="238"/>
      <c r="H47" s="240">
        <v>0</v>
      </c>
    </row>
    <row r="48" spans="1:8" ht="18" customHeight="1" x14ac:dyDescent="0.55000000000000004">
      <c r="D48" s="241"/>
      <c r="E48" s="241"/>
      <c r="F48" s="241"/>
      <c r="G48" s="241"/>
      <c r="H48" s="241"/>
    </row>
    <row r="49" spans="1:8" ht="18" customHeight="1" x14ac:dyDescent="0.55000000000000004">
      <c r="A49" s="110" t="s">
        <v>148</v>
      </c>
      <c r="B49" s="105" t="s">
        <v>255</v>
      </c>
      <c r="C49" s="105" t="s">
        <v>253</v>
      </c>
      <c r="D49" s="240">
        <v>12381298</v>
      </c>
      <c r="E49" s="240">
        <v>5757303</v>
      </c>
      <c r="F49" s="240">
        <v>0</v>
      </c>
      <c r="G49" s="240">
        <v>0</v>
      </c>
      <c r="H49" s="240">
        <v>18138601</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45">
        <v>19973627</v>
      </c>
      <c r="E53" s="245"/>
      <c r="F53" s="245"/>
      <c r="G53" s="245">
        <v>13051785</v>
      </c>
      <c r="H53" s="240">
        <v>6921842</v>
      </c>
    </row>
    <row r="54" spans="1:8" ht="18" customHeight="1" x14ac:dyDescent="0.55000000000000004">
      <c r="A54" s="42" t="s">
        <v>260</v>
      </c>
      <c r="B54" s="130"/>
      <c r="D54" s="238"/>
      <c r="E54" s="239"/>
      <c r="F54" s="239"/>
      <c r="G54" s="238"/>
      <c r="H54" s="240">
        <v>0</v>
      </c>
    </row>
    <row r="55" spans="1:8" ht="18" customHeight="1" x14ac:dyDescent="0.55000000000000004">
      <c r="A55" s="42" t="s">
        <v>262</v>
      </c>
      <c r="B55" s="133"/>
      <c r="D55" s="238"/>
      <c r="E55" s="239"/>
      <c r="F55" s="239"/>
      <c r="G55" s="238"/>
      <c r="H55" s="240">
        <v>0</v>
      </c>
    </row>
    <row r="56" spans="1:8" ht="18" customHeight="1" x14ac:dyDescent="0.55000000000000004">
      <c r="A56" s="42" t="s">
        <v>264</v>
      </c>
      <c r="B56" s="130"/>
      <c r="D56" s="238"/>
      <c r="E56" s="239"/>
      <c r="F56" s="239"/>
      <c r="G56" s="238"/>
      <c r="H56" s="240">
        <v>0</v>
      </c>
    </row>
    <row r="57" spans="1:8" ht="18" customHeight="1" x14ac:dyDescent="0.55000000000000004">
      <c r="A57" s="42" t="s">
        <v>266</v>
      </c>
      <c r="B57" s="130"/>
      <c r="D57" s="238"/>
      <c r="E57" s="239"/>
      <c r="F57" s="239"/>
      <c r="G57" s="238"/>
      <c r="H57" s="240">
        <v>0</v>
      </c>
    </row>
    <row r="58" spans="1:8" ht="18" customHeight="1" x14ac:dyDescent="0.55000000000000004">
      <c r="A58" s="42" t="s">
        <v>268</v>
      </c>
      <c r="B58" s="130"/>
      <c r="D58" s="238"/>
      <c r="E58" s="239"/>
      <c r="F58" s="239"/>
      <c r="G58" s="238"/>
      <c r="H58" s="240">
        <v>0</v>
      </c>
    </row>
    <row r="59" spans="1:8" ht="18" customHeight="1" x14ac:dyDescent="0.55000000000000004">
      <c r="A59" s="42" t="s">
        <v>270</v>
      </c>
      <c r="B59" s="185"/>
      <c r="D59" s="246"/>
      <c r="E59" s="247"/>
      <c r="F59" s="247"/>
      <c r="G59" s="246"/>
      <c r="H59" s="240">
        <v>0</v>
      </c>
    </row>
    <row r="60" spans="1:8" ht="18" customHeight="1" x14ac:dyDescent="0.55000000000000004">
      <c r="A60" s="42" t="s">
        <v>272</v>
      </c>
      <c r="B60" s="127"/>
      <c r="C60" s="126"/>
      <c r="D60" s="245"/>
      <c r="E60" s="245"/>
      <c r="F60" s="245"/>
      <c r="G60" s="245"/>
      <c r="H60" s="240">
        <v>0</v>
      </c>
    </row>
    <row r="61" spans="1:8" ht="18" customHeight="1" x14ac:dyDescent="0.55000000000000004">
      <c r="A61" s="42" t="s">
        <v>274</v>
      </c>
      <c r="B61" s="127"/>
      <c r="C61" s="126"/>
      <c r="D61" s="245"/>
      <c r="E61" s="245"/>
      <c r="F61" s="245"/>
      <c r="G61" s="245"/>
      <c r="H61" s="240">
        <v>0</v>
      </c>
    </row>
    <row r="62" spans="1:8" ht="18" customHeight="1" x14ac:dyDescent="0.55000000000000004">
      <c r="A62" s="42" t="s">
        <v>275</v>
      </c>
      <c r="B62" s="127"/>
      <c r="C62" s="126"/>
      <c r="D62" s="245"/>
      <c r="E62" s="245"/>
      <c r="F62" s="245"/>
      <c r="G62" s="245"/>
      <c r="H62" s="240">
        <v>0</v>
      </c>
    </row>
    <row r="63" spans="1:8" ht="18" customHeight="1" x14ac:dyDescent="0.55000000000000004">
      <c r="A63" s="42"/>
      <c r="D63" s="241"/>
      <c r="E63" s="248"/>
      <c r="F63" s="249"/>
      <c r="G63" s="241"/>
      <c r="H63" s="241"/>
    </row>
    <row r="64" spans="1:8" ht="18" customHeight="1" x14ac:dyDescent="0.55000000000000004">
      <c r="A64" s="42" t="s">
        <v>200</v>
      </c>
      <c r="B64" s="105" t="s">
        <v>276</v>
      </c>
      <c r="C64" s="105" t="s">
        <v>253</v>
      </c>
      <c r="D64" s="240">
        <v>19973627</v>
      </c>
      <c r="E64" s="240">
        <v>0</v>
      </c>
      <c r="F64" s="240">
        <v>0</v>
      </c>
      <c r="G64" s="240">
        <v>13051785</v>
      </c>
      <c r="H64" s="240">
        <v>6921842</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238">
        <v>1488423</v>
      </c>
      <c r="E68" s="239">
        <v>692117</v>
      </c>
      <c r="F68" s="239">
        <v>0</v>
      </c>
      <c r="G68" s="238">
        <v>47675</v>
      </c>
      <c r="H68" s="240">
        <v>2132865</v>
      </c>
      <c r="J68" s="129"/>
    </row>
    <row r="69" spans="1:10" ht="18" customHeight="1" x14ac:dyDescent="0.55000000000000004">
      <c r="A69" s="42" t="s">
        <v>202</v>
      </c>
      <c r="B69" s="44" t="s">
        <v>153</v>
      </c>
      <c r="D69" s="238"/>
      <c r="E69" s="239"/>
      <c r="F69" s="239"/>
      <c r="G69" s="238"/>
      <c r="H69" s="240">
        <v>0</v>
      </c>
    </row>
    <row r="70" spans="1:10" ht="18" customHeight="1" x14ac:dyDescent="0.55000000000000004">
      <c r="A70" s="42" t="s">
        <v>203</v>
      </c>
      <c r="B70" s="130"/>
      <c r="C70" s="105"/>
      <c r="D70" s="246"/>
      <c r="E70" s="239"/>
      <c r="F70" s="247"/>
      <c r="G70" s="246"/>
      <c r="H70" s="240">
        <v>0</v>
      </c>
    </row>
    <row r="71" spans="1:10" ht="18" customHeight="1" x14ac:dyDescent="0.55000000000000004">
      <c r="A71" s="42" t="s">
        <v>278</v>
      </c>
      <c r="B71" s="130"/>
      <c r="C71" s="105"/>
      <c r="D71" s="246"/>
      <c r="E71" s="239"/>
      <c r="F71" s="247"/>
      <c r="G71" s="246"/>
      <c r="H71" s="240">
        <v>0</v>
      </c>
    </row>
    <row r="72" spans="1:10" ht="18" customHeight="1" x14ac:dyDescent="0.55000000000000004">
      <c r="A72" s="42" t="s">
        <v>279</v>
      </c>
      <c r="B72" s="133"/>
      <c r="C72" s="105"/>
      <c r="D72" s="238"/>
      <c r="E72" s="239"/>
      <c r="F72" s="239"/>
      <c r="G72" s="238"/>
      <c r="H72" s="240">
        <v>0</v>
      </c>
    </row>
    <row r="73" spans="1:10" ht="18" customHeight="1" x14ac:dyDescent="0.55000000000000004">
      <c r="A73" s="42"/>
      <c r="C73" s="105"/>
      <c r="D73" s="344"/>
      <c r="E73" s="249"/>
      <c r="F73" s="249"/>
      <c r="G73" s="344"/>
      <c r="H73" s="249"/>
    </row>
    <row r="74" spans="1:10" ht="18" customHeight="1" x14ac:dyDescent="0.55000000000000004">
      <c r="A74" s="110" t="s">
        <v>154</v>
      </c>
      <c r="B74" s="105" t="s">
        <v>280</v>
      </c>
      <c r="C74" s="105" t="s">
        <v>253</v>
      </c>
      <c r="D74" s="240">
        <v>1488423</v>
      </c>
      <c r="E74" s="345">
        <v>692117</v>
      </c>
      <c r="F74" s="345">
        <v>0</v>
      </c>
      <c r="G74" s="240">
        <v>47675</v>
      </c>
      <c r="H74" s="240">
        <v>2132865</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238">
        <v>124010</v>
      </c>
      <c r="E77" s="250"/>
      <c r="F77" s="251"/>
      <c r="G77" s="238"/>
      <c r="H77" s="240">
        <v>124010</v>
      </c>
    </row>
    <row r="78" spans="1:10" ht="18" customHeight="1" x14ac:dyDescent="0.55000000000000004">
      <c r="A78" s="42" t="s">
        <v>205</v>
      </c>
      <c r="B78" s="44" t="s">
        <v>156</v>
      </c>
      <c r="D78" s="238"/>
      <c r="E78" s="250"/>
      <c r="F78" s="251"/>
      <c r="G78" s="238"/>
      <c r="H78" s="240">
        <v>0</v>
      </c>
    </row>
    <row r="79" spans="1:10" ht="18" customHeight="1" x14ac:dyDescent="0.55000000000000004">
      <c r="A79" s="42" t="s">
        <v>206</v>
      </c>
      <c r="B79" s="44" t="s">
        <v>157</v>
      </c>
      <c r="D79" s="238">
        <v>13567</v>
      </c>
      <c r="E79" s="250">
        <v>995</v>
      </c>
      <c r="F79" s="251"/>
      <c r="G79" s="238"/>
      <c r="H79" s="240">
        <v>14562</v>
      </c>
    </row>
    <row r="80" spans="1:10" ht="18" customHeight="1" x14ac:dyDescent="0.55000000000000004">
      <c r="A80" s="42" t="s">
        <v>207</v>
      </c>
      <c r="B80" s="44" t="s">
        <v>158</v>
      </c>
      <c r="D80" s="238"/>
      <c r="E80" s="250"/>
      <c r="F80" s="251"/>
      <c r="G80" s="238"/>
      <c r="H80" s="240">
        <v>0</v>
      </c>
    </row>
    <row r="81" spans="1:8" ht="18" customHeight="1" x14ac:dyDescent="0.55000000000000004">
      <c r="A81" s="42"/>
      <c r="D81" s="241"/>
      <c r="E81" s="241"/>
      <c r="F81" s="241"/>
      <c r="G81" s="241"/>
      <c r="H81" s="252"/>
    </row>
    <row r="82" spans="1:8" ht="18" customHeight="1" x14ac:dyDescent="0.55000000000000004">
      <c r="A82" s="42" t="s">
        <v>159</v>
      </c>
      <c r="B82" s="105" t="s">
        <v>282</v>
      </c>
      <c r="C82" s="105" t="s">
        <v>253</v>
      </c>
      <c r="D82" s="240">
        <v>137577</v>
      </c>
      <c r="E82" s="240">
        <v>995</v>
      </c>
      <c r="F82" s="240">
        <v>0</v>
      </c>
      <c r="G82" s="240">
        <v>0</v>
      </c>
      <c r="H82" s="240">
        <v>138572</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238"/>
      <c r="E86" s="239"/>
      <c r="F86" s="239"/>
      <c r="G86" s="238"/>
      <c r="H86" s="240">
        <v>0</v>
      </c>
    </row>
    <row r="87" spans="1:8" ht="18" customHeight="1" x14ac:dyDescent="0.55000000000000004">
      <c r="A87" s="42" t="s">
        <v>209</v>
      </c>
      <c r="B87" s="44" t="s">
        <v>161</v>
      </c>
      <c r="D87" s="238"/>
      <c r="E87" s="239"/>
      <c r="F87" s="239"/>
      <c r="G87" s="238"/>
      <c r="H87" s="240">
        <v>0</v>
      </c>
    </row>
    <row r="88" spans="1:8" ht="18" customHeight="1" x14ac:dyDescent="0.55000000000000004">
      <c r="A88" s="42" t="s">
        <v>210</v>
      </c>
      <c r="B88" s="44" t="s">
        <v>186</v>
      </c>
      <c r="D88" s="238">
        <v>9364</v>
      </c>
      <c r="E88" s="239"/>
      <c r="F88" s="239"/>
      <c r="G88" s="238"/>
      <c r="H88" s="240">
        <v>9364</v>
      </c>
    </row>
    <row r="89" spans="1:8" ht="18" customHeight="1" x14ac:dyDescent="0.55000000000000004">
      <c r="A89" s="42" t="s">
        <v>211</v>
      </c>
      <c r="B89" s="44" t="s">
        <v>162</v>
      </c>
      <c r="D89" s="238"/>
      <c r="E89" s="239"/>
      <c r="F89" s="239"/>
      <c r="G89" s="238"/>
      <c r="H89" s="240">
        <v>0</v>
      </c>
    </row>
    <row r="90" spans="1:8" ht="18" customHeight="1" x14ac:dyDescent="0.55000000000000004">
      <c r="A90" s="42" t="s">
        <v>212</v>
      </c>
      <c r="B90" s="44" t="s">
        <v>163</v>
      </c>
      <c r="D90" s="238"/>
      <c r="E90" s="239"/>
      <c r="F90" s="239"/>
      <c r="G90" s="238"/>
      <c r="H90" s="240">
        <v>0</v>
      </c>
    </row>
    <row r="91" spans="1:8" ht="18" customHeight="1" x14ac:dyDescent="0.55000000000000004">
      <c r="A91" s="42" t="s">
        <v>213</v>
      </c>
      <c r="B91" s="44" t="s">
        <v>164</v>
      </c>
      <c r="D91" s="238"/>
      <c r="E91" s="239"/>
      <c r="F91" s="239"/>
      <c r="G91" s="238"/>
      <c r="H91" s="240">
        <v>0</v>
      </c>
    </row>
    <row r="92" spans="1:8" ht="18" customHeight="1" x14ac:dyDescent="0.55000000000000004">
      <c r="A92" s="42" t="s">
        <v>214</v>
      </c>
      <c r="B92" s="44" t="s">
        <v>187</v>
      </c>
      <c r="D92" s="253">
        <v>35171</v>
      </c>
      <c r="E92" s="239"/>
      <c r="F92" s="254"/>
      <c r="G92" s="253"/>
      <c r="H92" s="240">
        <v>35171</v>
      </c>
    </row>
    <row r="93" spans="1:8" ht="18" customHeight="1" x14ac:dyDescent="0.55000000000000004">
      <c r="A93" s="42" t="s">
        <v>215</v>
      </c>
      <c r="B93" s="44" t="s">
        <v>189</v>
      </c>
      <c r="D93" s="238">
        <v>1318</v>
      </c>
      <c r="E93" s="239">
        <v>613</v>
      </c>
      <c r="F93" s="239"/>
      <c r="G93" s="238"/>
      <c r="H93" s="240">
        <v>1931</v>
      </c>
    </row>
    <row r="94" spans="1:8" ht="18" customHeight="1" x14ac:dyDescent="0.55000000000000004">
      <c r="A94" s="42" t="s">
        <v>216</v>
      </c>
      <c r="B94" s="130"/>
      <c r="D94" s="238"/>
      <c r="E94" s="239"/>
      <c r="F94" s="239"/>
      <c r="G94" s="238"/>
      <c r="H94" s="240">
        <v>0</v>
      </c>
    </row>
    <row r="95" spans="1:8" ht="18" customHeight="1" x14ac:dyDescent="0.55000000000000004">
      <c r="A95" s="42" t="s">
        <v>284</v>
      </c>
      <c r="B95" s="130"/>
      <c r="D95" s="238"/>
      <c r="E95" s="239"/>
      <c r="F95" s="239"/>
      <c r="G95" s="238"/>
      <c r="H95" s="240">
        <v>0</v>
      </c>
    </row>
    <row r="96" spans="1:8" ht="18" customHeight="1" x14ac:dyDescent="0.55000000000000004">
      <c r="A96" s="42" t="s">
        <v>285</v>
      </c>
      <c r="B96" s="130"/>
      <c r="D96" s="238"/>
      <c r="E96" s="239"/>
      <c r="F96" s="239"/>
      <c r="G96" s="238"/>
      <c r="H96" s="240">
        <v>0</v>
      </c>
    </row>
    <row r="97" spans="1:8" ht="18" customHeight="1" x14ac:dyDescent="0.55000000000000004">
      <c r="A97" s="42"/>
      <c r="D97" s="241"/>
      <c r="E97" s="241"/>
      <c r="F97" s="241"/>
      <c r="G97" s="241"/>
      <c r="H97" s="241"/>
    </row>
    <row r="98" spans="1:8" ht="18" customHeight="1" x14ac:dyDescent="0.55000000000000004">
      <c r="A98" s="110" t="s">
        <v>166</v>
      </c>
      <c r="B98" s="105" t="s">
        <v>286</v>
      </c>
      <c r="C98" s="105" t="s">
        <v>253</v>
      </c>
      <c r="D98" s="240">
        <v>45853</v>
      </c>
      <c r="E98" s="240">
        <v>613</v>
      </c>
      <c r="F98" s="240">
        <v>0</v>
      </c>
      <c r="G98" s="240">
        <v>0</v>
      </c>
      <c r="H98" s="240">
        <v>46466</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14">
        <v>405413</v>
      </c>
      <c r="E102" s="232">
        <v>166802</v>
      </c>
      <c r="F102" s="232"/>
      <c r="G102" s="214"/>
      <c r="H102" s="114">
        <v>572215</v>
      </c>
    </row>
    <row r="103" spans="1:8" ht="18" customHeight="1" x14ac:dyDescent="0.55000000000000004">
      <c r="A103" s="42" t="s">
        <v>220</v>
      </c>
      <c r="B103" s="44" t="s">
        <v>168</v>
      </c>
      <c r="D103" s="214">
        <v>630</v>
      </c>
      <c r="E103" s="232">
        <v>293</v>
      </c>
      <c r="F103" s="232"/>
      <c r="G103" s="214"/>
      <c r="H103" s="114">
        <v>923</v>
      </c>
    </row>
    <row r="104" spans="1:8" ht="18" customHeight="1" x14ac:dyDescent="0.55000000000000004">
      <c r="A104" s="42" t="s">
        <v>221</v>
      </c>
      <c r="B104" s="130" t="s">
        <v>132</v>
      </c>
      <c r="D104" s="214">
        <v>84288</v>
      </c>
      <c r="E104" s="232"/>
      <c r="F104" s="232"/>
      <c r="G104" s="214"/>
      <c r="H104" s="114">
        <v>84288</v>
      </c>
    </row>
    <row r="105" spans="1:8" ht="18" customHeight="1" x14ac:dyDescent="0.55000000000000004">
      <c r="A105" s="42" t="s">
        <v>288</v>
      </c>
      <c r="B105" s="130"/>
      <c r="D105" s="214"/>
      <c r="E105" s="232"/>
      <c r="F105" s="232"/>
      <c r="G105" s="214"/>
      <c r="H105" s="114">
        <v>0</v>
      </c>
    </row>
    <row r="106" spans="1:8" ht="18" customHeight="1" x14ac:dyDescent="0.55000000000000004">
      <c r="A106" s="42" t="s">
        <v>289</v>
      </c>
      <c r="B106" s="130"/>
      <c r="D106" s="214"/>
      <c r="E106" s="232"/>
      <c r="F106" s="232"/>
      <c r="G106" s="214"/>
      <c r="H106" s="114">
        <v>0</v>
      </c>
    </row>
    <row r="107" spans="1:8" ht="18" customHeight="1" x14ac:dyDescent="0.55000000000000004">
      <c r="B107" s="105"/>
      <c r="D107" s="152"/>
      <c r="E107" s="152"/>
      <c r="F107" s="152"/>
      <c r="G107" s="152"/>
      <c r="H107" s="152"/>
    </row>
    <row r="108" spans="1:8" ht="18" customHeight="1" x14ac:dyDescent="0.55000000000000004">
      <c r="A108" s="110" t="s">
        <v>170</v>
      </c>
      <c r="B108" s="105" t="s">
        <v>290</v>
      </c>
      <c r="C108" s="105" t="s">
        <v>253</v>
      </c>
      <c r="D108" s="114">
        <v>490331</v>
      </c>
      <c r="E108" s="114">
        <v>167095</v>
      </c>
      <c r="F108" s="114">
        <v>0</v>
      </c>
      <c r="G108" s="114">
        <v>0</v>
      </c>
      <c r="H108" s="114">
        <v>657426</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238">
        <v>7871609</v>
      </c>
      <c r="G111" s="238"/>
      <c r="H111" s="240">
        <v>7871609</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0.46450000000000002</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38">
        <v>459455440</v>
      </c>
      <c r="F117" s="145"/>
    </row>
    <row r="118" spans="1:7" ht="18" customHeight="1" x14ac:dyDescent="0.55000000000000004">
      <c r="A118" s="42" t="s">
        <v>304</v>
      </c>
      <c r="B118" s="44" t="s">
        <v>305</v>
      </c>
      <c r="E118" s="238">
        <v>15230772</v>
      </c>
      <c r="F118" s="145"/>
    </row>
    <row r="119" spans="1:7" ht="18" customHeight="1" x14ac:dyDescent="0.55000000000000004">
      <c r="A119" s="42" t="s">
        <v>306</v>
      </c>
      <c r="B119" s="105" t="s">
        <v>307</v>
      </c>
      <c r="E119" s="240">
        <v>474686212</v>
      </c>
      <c r="F119" s="146"/>
    </row>
    <row r="120" spans="1:7" ht="18" customHeight="1" x14ac:dyDescent="0.55000000000000004">
      <c r="A120" s="42"/>
      <c r="B120" s="105"/>
      <c r="E120" s="241"/>
      <c r="F120" s="126"/>
    </row>
    <row r="121" spans="1:7" ht="18" customHeight="1" x14ac:dyDescent="0.55000000000000004">
      <c r="A121" s="42" t="s">
        <v>308</v>
      </c>
      <c r="B121" s="105" t="s">
        <v>309</v>
      </c>
      <c r="E121" s="238">
        <v>500756162</v>
      </c>
      <c r="F121" s="145"/>
    </row>
    <row r="122" spans="1:7" ht="18" customHeight="1" x14ac:dyDescent="0.55000000000000004">
      <c r="A122" s="42"/>
      <c r="E122" s="241"/>
      <c r="F122" s="126"/>
    </row>
    <row r="123" spans="1:7" ht="18" customHeight="1" x14ac:dyDescent="0.55000000000000004">
      <c r="A123" s="42" t="s">
        <v>310</v>
      </c>
      <c r="B123" s="105" t="s">
        <v>311</v>
      </c>
      <c r="E123" s="238">
        <v>-26069950</v>
      </c>
      <c r="F123" s="145"/>
    </row>
    <row r="124" spans="1:7" ht="18" customHeight="1" x14ac:dyDescent="0.55000000000000004">
      <c r="A124" s="42"/>
      <c r="E124" s="241"/>
      <c r="F124" s="126"/>
    </row>
    <row r="125" spans="1:7" ht="18" customHeight="1" x14ac:dyDescent="0.55000000000000004">
      <c r="A125" s="42" t="s">
        <v>312</v>
      </c>
      <c r="B125" s="105" t="s">
        <v>313</v>
      </c>
      <c r="E125" s="238">
        <v>-3868881</v>
      </c>
      <c r="F125" s="145"/>
    </row>
    <row r="126" spans="1:7" ht="18" customHeight="1" x14ac:dyDescent="0.55000000000000004">
      <c r="A126" s="42"/>
      <c r="E126" s="241"/>
      <c r="F126" s="126"/>
    </row>
    <row r="127" spans="1:7" ht="18" customHeight="1" x14ac:dyDescent="0.55000000000000004">
      <c r="A127" s="42" t="s">
        <v>314</v>
      </c>
      <c r="B127" s="105" t="s">
        <v>315</v>
      </c>
      <c r="E127" s="238">
        <v>-29938831</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v>0</v>
      </c>
    </row>
    <row r="132" spans="1:8" ht="18" customHeight="1" x14ac:dyDescent="0.55000000000000004">
      <c r="A132" s="42" t="s">
        <v>230</v>
      </c>
      <c r="B132" s="44" t="s">
        <v>10</v>
      </c>
      <c r="D132" s="113"/>
      <c r="E132" s="120"/>
      <c r="F132" s="120"/>
      <c r="G132" s="113"/>
      <c r="H132" s="114">
        <v>0</v>
      </c>
    </row>
    <row r="133" spans="1:8" ht="18" customHeight="1" x14ac:dyDescent="0.55000000000000004">
      <c r="A133" s="42" t="s">
        <v>231</v>
      </c>
      <c r="B133" s="43"/>
      <c r="D133" s="113"/>
      <c r="E133" s="120"/>
      <c r="F133" s="120"/>
      <c r="G133" s="113"/>
      <c r="H133" s="114">
        <v>0</v>
      </c>
    </row>
    <row r="134" spans="1:8" ht="18" customHeight="1" x14ac:dyDescent="0.55000000000000004">
      <c r="A134" s="42" t="s">
        <v>317</v>
      </c>
      <c r="B134" s="43"/>
      <c r="D134" s="113"/>
      <c r="E134" s="120"/>
      <c r="F134" s="120"/>
      <c r="G134" s="113"/>
      <c r="H134" s="114">
        <v>0</v>
      </c>
    </row>
    <row r="135" spans="1:8" ht="18" customHeight="1" x14ac:dyDescent="0.55000000000000004">
      <c r="A135" s="42" t="s">
        <v>318</v>
      </c>
      <c r="B135" s="43"/>
      <c r="D135" s="113"/>
      <c r="E135" s="120"/>
      <c r="F135" s="120"/>
      <c r="G135" s="113"/>
      <c r="H135" s="114">
        <v>0</v>
      </c>
    </row>
    <row r="136" spans="1:8" ht="18" customHeight="1" x14ac:dyDescent="0.55000000000000004">
      <c r="A136" s="110"/>
    </row>
    <row r="137" spans="1:8" ht="18" customHeight="1" x14ac:dyDescent="0.55000000000000004">
      <c r="A137" s="110" t="s">
        <v>174</v>
      </c>
      <c r="B137" s="105" t="s">
        <v>319</v>
      </c>
      <c r="D137" s="114">
        <v>0</v>
      </c>
      <c r="E137" s="114">
        <v>0</v>
      </c>
      <c r="F137" s="114">
        <v>0</v>
      </c>
      <c r="G137" s="114">
        <v>0</v>
      </c>
      <c r="H137" s="114">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v>969708</v>
      </c>
      <c r="E141" s="147">
        <v>83547</v>
      </c>
      <c r="F141" s="147">
        <v>0</v>
      </c>
      <c r="G141" s="147">
        <v>0</v>
      </c>
      <c r="H141" s="147">
        <v>1053255</v>
      </c>
    </row>
    <row r="142" spans="1:8" ht="18" customHeight="1" x14ac:dyDescent="0.55000000000000004">
      <c r="A142" s="42" t="s">
        <v>148</v>
      </c>
      <c r="B142" s="105" t="s">
        <v>176</v>
      </c>
      <c r="D142" s="147">
        <v>12381298</v>
      </c>
      <c r="E142" s="147">
        <v>5757303</v>
      </c>
      <c r="F142" s="147">
        <v>0</v>
      </c>
      <c r="G142" s="147">
        <v>0</v>
      </c>
      <c r="H142" s="147">
        <v>18138601</v>
      </c>
    </row>
    <row r="143" spans="1:8" ht="18" customHeight="1" x14ac:dyDescent="0.55000000000000004">
      <c r="A143" s="42" t="s">
        <v>200</v>
      </c>
      <c r="B143" s="105" t="s">
        <v>177</v>
      </c>
      <c r="D143" s="147">
        <v>19973627</v>
      </c>
      <c r="E143" s="147">
        <v>0</v>
      </c>
      <c r="F143" s="147">
        <v>0</v>
      </c>
      <c r="G143" s="147">
        <v>13051785</v>
      </c>
      <c r="H143" s="147">
        <v>6921842</v>
      </c>
    </row>
    <row r="144" spans="1:8" ht="18" customHeight="1" x14ac:dyDescent="0.55000000000000004">
      <c r="A144" s="42" t="s">
        <v>154</v>
      </c>
      <c r="B144" s="105" t="s">
        <v>8</v>
      </c>
      <c r="D144" s="147">
        <v>1488423</v>
      </c>
      <c r="E144" s="147">
        <v>692117</v>
      </c>
      <c r="F144" s="147">
        <v>0</v>
      </c>
      <c r="G144" s="147">
        <v>47675</v>
      </c>
      <c r="H144" s="147">
        <v>2132865</v>
      </c>
    </row>
    <row r="145" spans="1:8" ht="18" customHeight="1" x14ac:dyDescent="0.55000000000000004">
      <c r="A145" s="42" t="s">
        <v>159</v>
      </c>
      <c r="B145" s="105" t="s">
        <v>9</v>
      </c>
      <c r="D145" s="147">
        <v>137577</v>
      </c>
      <c r="E145" s="147">
        <v>995</v>
      </c>
      <c r="F145" s="147">
        <v>0</v>
      </c>
      <c r="G145" s="147">
        <v>0</v>
      </c>
      <c r="H145" s="147">
        <v>138572</v>
      </c>
    </row>
    <row r="146" spans="1:8" ht="18" customHeight="1" x14ac:dyDescent="0.55000000000000004">
      <c r="A146" s="42" t="s">
        <v>166</v>
      </c>
      <c r="B146" s="105" t="s">
        <v>178</v>
      </c>
      <c r="D146" s="147">
        <v>45853</v>
      </c>
      <c r="E146" s="147">
        <v>613</v>
      </c>
      <c r="F146" s="147">
        <v>0</v>
      </c>
      <c r="G146" s="147">
        <v>0</v>
      </c>
      <c r="H146" s="147">
        <v>46466</v>
      </c>
    </row>
    <row r="147" spans="1:8" ht="18" customHeight="1" x14ac:dyDescent="0.55000000000000004">
      <c r="A147" s="42" t="s">
        <v>170</v>
      </c>
      <c r="B147" s="105" t="s">
        <v>11</v>
      </c>
      <c r="D147" s="114">
        <v>490331</v>
      </c>
      <c r="E147" s="114">
        <v>167095</v>
      </c>
      <c r="F147" s="114">
        <v>0</v>
      </c>
      <c r="G147" s="114">
        <v>0</v>
      </c>
      <c r="H147" s="114">
        <v>657426</v>
      </c>
    </row>
    <row r="148" spans="1:8" ht="18" customHeight="1" x14ac:dyDescent="0.55000000000000004">
      <c r="A148" s="42" t="s">
        <v>235</v>
      </c>
      <c r="B148" s="105" t="s">
        <v>179</v>
      </c>
      <c r="D148" s="148" t="s">
        <v>321</v>
      </c>
      <c r="E148" s="148" t="s">
        <v>321</v>
      </c>
      <c r="F148" s="148"/>
      <c r="G148" s="148" t="s">
        <v>321</v>
      </c>
      <c r="H148" s="147">
        <v>7871609</v>
      </c>
    </row>
    <row r="149" spans="1:8" ht="18" customHeight="1" x14ac:dyDescent="0.55000000000000004">
      <c r="A149" s="42" t="s">
        <v>174</v>
      </c>
      <c r="B149" s="105" t="s">
        <v>180</v>
      </c>
      <c r="D149" s="114">
        <v>0</v>
      </c>
      <c r="E149" s="114">
        <v>0</v>
      </c>
      <c r="F149" s="114">
        <v>0</v>
      </c>
      <c r="G149" s="114">
        <v>0</v>
      </c>
      <c r="H149" s="114">
        <v>0</v>
      </c>
    </row>
    <row r="150" spans="1:8" ht="18" customHeight="1" x14ac:dyDescent="0.55000000000000004">
      <c r="A150" s="42" t="s">
        <v>107</v>
      </c>
      <c r="B150" s="105" t="s">
        <v>108</v>
      </c>
      <c r="D150" s="114">
        <f>D18</f>
        <v>6806388.4900000002</v>
      </c>
      <c r="E150" s="114">
        <f t="shared" ref="E150:H150" si="0">E18</f>
        <v>0</v>
      </c>
      <c r="F150" s="114">
        <f t="shared" si="0"/>
        <v>0</v>
      </c>
      <c r="G150" s="114">
        <f t="shared" si="0"/>
        <v>5502575.0199999996</v>
      </c>
      <c r="H150" s="114">
        <f t="shared" si="0"/>
        <v>1303813.4700000007</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42293205.490000002</v>
      </c>
      <c r="E152" s="199">
        <f t="shared" ref="E152:H152" si="1">SUM(E141:E150)</f>
        <v>6701670</v>
      </c>
      <c r="F152" s="199">
        <f t="shared" si="1"/>
        <v>0</v>
      </c>
      <c r="G152" s="199">
        <f t="shared" si="1"/>
        <v>18602035.02</v>
      </c>
      <c r="H152" s="199">
        <f t="shared" si="1"/>
        <v>38264449.469999999</v>
      </c>
    </row>
    <row r="154" spans="1:8" ht="18" customHeight="1" x14ac:dyDescent="0.55000000000000004">
      <c r="A154" s="110" t="s">
        <v>322</v>
      </c>
      <c r="B154" s="105" t="s">
        <v>323</v>
      </c>
      <c r="D154" s="200">
        <v>7.6413336277627267E-2</v>
      </c>
    </row>
    <row r="155" spans="1:8" ht="18" customHeight="1" x14ac:dyDescent="0.55000000000000004">
      <c r="A155" s="110" t="s">
        <v>324</v>
      </c>
      <c r="B155" s="105" t="s">
        <v>325</v>
      </c>
      <c r="D155" s="200">
        <v>-1.2780876113699964</v>
      </c>
      <c r="E155" s="152"/>
    </row>
  </sheetData>
  <mergeCells count="5">
    <mergeCell ref="C2:D2"/>
    <mergeCell ref="C5:E5"/>
    <mergeCell ref="C6:E6"/>
    <mergeCell ref="C11:E11"/>
    <mergeCell ref="B13:D13"/>
  </mergeCells>
  <hyperlinks>
    <hyperlink ref="C11" r:id="rId1" display="Beth.e.Kelly@medstar.net" xr:uid="{934770FB-78B1-47E2-86D3-718F96BEB61E}"/>
    <hyperlink ref="C11:E11" r:id="rId2" display="Beth.E.Kelly@medstar.net" xr:uid="{D798A376-78FD-47ED-93F6-D05F503E8C44}"/>
  </hyperlinks>
  <printOptions headings="1" gridLines="1"/>
  <pageMargins left="0.17" right="0.16" top="0.35" bottom="0.32" header="0.17" footer="0.17"/>
  <pageSetup scale="59" fitToHeight="3" orientation="landscape" horizontalDpi="4294967294" r:id="rId3"/>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26AC5-24F7-44A2-882F-AEAABE107239}">
  <dimension ref="A1:J155"/>
  <sheetViews>
    <sheetView showGridLines="0" topLeftCell="A134"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21.57812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8" t="s">
        <v>476</v>
      </c>
      <c r="D5" s="558"/>
      <c r="E5" s="558"/>
      <c r="F5" s="155"/>
    </row>
    <row r="6" spans="1:8" ht="18" customHeight="1" x14ac:dyDescent="0.55000000000000004">
      <c r="B6" s="42" t="s">
        <v>239</v>
      </c>
      <c r="C6" s="558">
        <v>210027</v>
      </c>
      <c r="D6" s="558"/>
      <c r="E6" s="558"/>
      <c r="F6" s="158"/>
    </row>
    <row r="7" spans="1:8" ht="18" customHeight="1" x14ac:dyDescent="0.55000000000000004">
      <c r="B7" s="42" t="s">
        <v>241</v>
      </c>
      <c r="C7" s="559">
        <v>1896</v>
      </c>
      <c r="D7" s="559"/>
      <c r="E7" s="559"/>
      <c r="F7" s="159"/>
    </row>
    <row r="8" spans="1:8" ht="18" customHeight="1" x14ac:dyDescent="0.55000000000000004">
      <c r="C8" s="160"/>
      <c r="D8" s="160"/>
      <c r="E8" s="160"/>
      <c r="F8" s="126"/>
    </row>
    <row r="9" spans="1:8" ht="18" customHeight="1" x14ac:dyDescent="0.55000000000000004">
      <c r="B9" s="42" t="s">
        <v>243</v>
      </c>
      <c r="C9" s="558" t="s">
        <v>477</v>
      </c>
      <c r="D9" s="558"/>
      <c r="E9" s="558"/>
      <c r="F9" s="155"/>
    </row>
    <row r="10" spans="1:8" ht="18" customHeight="1" x14ac:dyDescent="0.55000000000000004">
      <c r="B10" s="42" t="s">
        <v>245</v>
      </c>
      <c r="C10" s="558" t="s">
        <v>478</v>
      </c>
      <c r="D10" s="558"/>
      <c r="E10" s="558"/>
      <c r="F10" s="163"/>
    </row>
    <row r="11" spans="1:8" ht="18" customHeight="1" x14ac:dyDescent="0.55000000000000004">
      <c r="B11" s="42" t="s">
        <v>247</v>
      </c>
      <c r="C11" s="558" t="s">
        <v>479</v>
      </c>
      <c r="D11" s="558"/>
      <c r="E11" s="558"/>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5425733.3113189125</v>
      </c>
      <c r="E18" s="111"/>
      <c r="F18" s="111"/>
      <c r="G18" s="111">
        <v>4386394.4319668133</v>
      </c>
      <c r="H18" s="169">
        <f>(D18+E18)-G18</f>
        <v>1039338.8793520993</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84157.399999999965</v>
      </c>
      <c r="E21" s="120">
        <v>55148.34</v>
      </c>
      <c r="F21" s="120"/>
      <c r="G21" s="113"/>
      <c r="H21" s="114">
        <f>(D21+E21)-F21-G21</f>
        <v>139305.73999999996</v>
      </c>
    </row>
    <row r="22" spans="1:8" ht="18" customHeight="1" x14ac:dyDescent="0.55000000000000004">
      <c r="A22" s="42" t="s">
        <v>116</v>
      </c>
      <c r="B22" s="44" t="s">
        <v>117</v>
      </c>
      <c r="D22" s="113"/>
      <c r="E22" s="120">
        <v>0</v>
      </c>
      <c r="F22" s="120"/>
      <c r="G22" s="113"/>
      <c r="H22" s="114">
        <f t="shared" ref="H22:H34" si="0">(D22+E22)-F22-G22</f>
        <v>0</v>
      </c>
    </row>
    <row r="23" spans="1:8" ht="18" customHeight="1" x14ac:dyDescent="0.55000000000000004">
      <c r="A23" s="42" t="s">
        <v>118</v>
      </c>
      <c r="B23" s="44" t="s">
        <v>119</v>
      </c>
      <c r="D23" s="113"/>
      <c r="E23" s="120">
        <v>0</v>
      </c>
      <c r="F23" s="120"/>
      <c r="G23" s="113"/>
      <c r="H23" s="114">
        <f t="shared" si="0"/>
        <v>0</v>
      </c>
    </row>
    <row r="24" spans="1:8" ht="18" customHeight="1" x14ac:dyDescent="0.55000000000000004">
      <c r="A24" s="42" t="s">
        <v>120</v>
      </c>
      <c r="B24" s="44" t="s">
        <v>121</v>
      </c>
      <c r="D24" s="113"/>
      <c r="E24" s="120">
        <v>0</v>
      </c>
      <c r="F24" s="120"/>
      <c r="G24" s="113"/>
      <c r="H24" s="114">
        <f t="shared" si="0"/>
        <v>0</v>
      </c>
    </row>
    <row r="25" spans="1:8" ht="18" customHeight="1" x14ac:dyDescent="0.55000000000000004">
      <c r="A25" s="42" t="s">
        <v>122</v>
      </c>
      <c r="B25" s="44" t="s">
        <v>123</v>
      </c>
      <c r="D25" s="113"/>
      <c r="E25" s="120">
        <v>0</v>
      </c>
      <c r="F25" s="120"/>
      <c r="G25" s="113"/>
      <c r="H25" s="114">
        <f t="shared" si="0"/>
        <v>0</v>
      </c>
    </row>
    <row r="26" spans="1:8" ht="18" customHeight="1" x14ac:dyDescent="0.55000000000000004">
      <c r="A26" s="42" t="s">
        <v>124</v>
      </c>
      <c r="B26" s="44" t="s">
        <v>125</v>
      </c>
      <c r="D26" s="113"/>
      <c r="E26" s="120">
        <v>0</v>
      </c>
      <c r="F26" s="120"/>
      <c r="G26" s="113"/>
      <c r="H26" s="114">
        <f t="shared" si="0"/>
        <v>0</v>
      </c>
    </row>
    <row r="27" spans="1:8" ht="18" customHeight="1" x14ac:dyDescent="0.55000000000000004">
      <c r="A27" s="42" t="s">
        <v>126</v>
      </c>
      <c r="B27" s="44" t="s">
        <v>185</v>
      </c>
      <c r="D27" s="113"/>
      <c r="E27" s="120">
        <v>0</v>
      </c>
      <c r="F27" s="120"/>
      <c r="G27" s="113"/>
      <c r="H27" s="114">
        <f t="shared" si="0"/>
        <v>0</v>
      </c>
    </row>
    <row r="28" spans="1:8" ht="18" customHeight="1" x14ac:dyDescent="0.55000000000000004">
      <c r="A28" s="42" t="s">
        <v>127</v>
      </c>
      <c r="B28" s="44" t="s">
        <v>128</v>
      </c>
      <c r="D28" s="113"/>
      <c r="E28" s="120">
        <v>0</v>
      </c>
      <c r="F28" s="120"/>
      <c r="G28" s="113"/>
      <c r="H28" s="114">
        <f t="shared" si="0"/>
        <v>0</v>
      </c>
    </row>
    <row r="29" spans="1:8" ht="18" customHeight="1" x14ac:dyDescent="0.55000000000000004">
      <c r="A29" s="42" t="s">
        <v>129</v>
      </c>
      <c r="B29" s="44" t="s">
        <v>130</v>
      </c>
      <c r="D29" s="113">
        <v>215558.8664</v>
      </c>
      <c r="E29" s="120">
        <v>141255.73000000001</v>
      </c>
      <c r="F29" s="120"/>
      <c r="G29" s="113">
        <v>0</v>
      </c>
      <c r="H29" s="114">
        <f t="shared" si="0"/>
        <v>356814.59640000004</v>
      </c>
    </row>
    <row r="30" spans="1:8" ht="18" customHeight="1" x14ac:dyDescent="0.55000000000000004">
      <c r="A30" s="42" t="s">
        <v>131</v>
      </c>
      <c r="B30" s="43" t="s">
        <v>480</v>
      </c>
      <c r="D30" s="113">
        <v>89584.66</v>
      </c>
      <c r="E30" s="120">
        <v>58704.83</v>
      </c>
      <c r="F30" s="120"/>
      <c r="G30" s="113">
        <v>0</v>
      </c>
      <c r="H30" s="114">
        <f t="shared" si="0"/>
        <v>148289.49</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389300.9264</v>
      </c>
      <c r="E36" s="114">
        <f>SUM(E21:E34)</f>
        <v>255108.90000000002</v>
      </c>
      <c r="F36" s="114">
        <f>SUM(F21:F34)</f>
        <v>0</v>
      </c>
      <c r="G36" s="114">
        <f>SUM(G21:G34)</f>
        <v>0</v>
      </c>
      <c r="H36" s="114">
        <f>SUM(H21:H34)</f>
        <v>644409.82640000002</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138986.05000000002</v>
      </c>
      <c r="E40" s="120"/>
      <c r="F40" s="120"/>
      <c r="G40" s="113"/>
      <c r="H40" s="114">
        <f>(D40+E40)-F40-G40</f>
        <v>138986.05000000002</v>
      </c>
    </row>
    <row r="41" spans="1:8" ht="18" customHeight="1" x14ac:dyDescent="0.55000000000000004">
      <c r="A41" s="42" t="s">
        <v>193</v>
      </c>
      <c r="B41" s="44" t="s">
        <v>141</v>
      </c>
      <c r="D41" s="113">
        <v>140497.56</v>
      </c>
      <c r="E41" s="120"/>
      <c r="F41" s="120"/>
      <c r="G41" s="113"/>
      <c r="H41" s="114">
        <f t="shared" ref="H41:H47" si="1">(D41+E41)-F41-G41</f>
        <v>140497.56</v>
      </c>
    </row>
    <row r="42" spans="1:8" ht="18" customHeight="1" x14ac:dyDescent="0.55000000000000004">
      <c r="A42" s="42" t="s">
        <v>194</v>
      </c>
      <c r="B42" s="44" t="s">
        <v>142</v>
      </c>
      <c r="D42" s="113"/>
      <c r="E42" s="120"/>
      <c r="F42" s="120"/>
      <c r="G42" s="113"/>
      <c r="H42" s="114">
        <f t="shared" si="1"/>
        <v>0</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v>0</v>
      </c>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279483.61</v>
      </c>
      <c r="E49" s="114">
        <f>SUM(E40:E47)</f>
        <v>0</v>
      </c>
      <c r="F49" s="114">
        <f>SUM(F40:F47)</f>
        <v>0</v>
      </c>
      <c r="G49" s="114">
        <f>SUM(G40:G47)</f>
        <v>0</v>
      </c>
      <c r="H49" s="114">
        <f>SUM(H40:H47)</f>
        <v>279483.61</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v>72678642.559999987</v>
      </c>
      <c r="E53" s="120">
        <v>32898139.290000003</v>
      </c>
      <c r="F53" s="120">
        <v>0</v>
      </c>
      <c r="G53" s="113">
        <v>52739776.150000006</v>
      </c>
      <c r="H53" s="114">
        <f>(D53+E53)-F53-G53</f>
        <v>52837005.699999988</v>
      </c>
    </row>
    <row r="54" spans="1:8" ht="18" customHeight="1" x14ac:dyDescent="0.55000000000000004">
      <c r="A54" s="42" t="s">
        <v>260</v>
      </c>
      <c r="B54" s="130"/>
      <c r="D54" s="113"/>
      <c r="E54" s="120"/>
      <c r="F54" s="120"/>
      <c r="G54" s="113"/>
      <c r="H54" s="114">
        <f t="shared" ref="H54:H62" si="2">(D54+E54)-F54-G54</f>
        <v>0</v>
      </c>
    </row>
    <row r="55" spans="1:8" ht="18" customHeight="1" x14ac:dyDescent="0.55000000000000004">
      <c r="A55" s="42" t="s">
        <v>262</v>
      </c>
      <c r="B55" s="133"/>
      <c r="D55" s="113"/>
      <c r="E55" s="120"/>
      <c r="F55" s="120"/>
      <c r="G55" s="113"/>
      <c r="H55" s="114">
        <f t="shared" si="2"/>
        <v>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31"/>
      <c r="E60" s="132"/>
      <c r="F60" s="132"/>
      <c r="G60" s="131"/>
      <c r="H60" s="114">
        <f t="shared" si="2"/>
        <v>0</v>
      </c>
    </row>
    <row r="61" spans="1:8" ht="18" customHeight="1" x14ac:dyDescent="0.55000000000000004">
      <c r="A61" s="42" t="s">
        <v>274</v>
      </c>
      <c r="B61" s="127"/>
      <c r="C61" s="126"/>
      <c r="D61" s="131"/>
      <c r="E61" s="132"/>
      <c r="F61" s="132"/>
      <c r="G61" s="131"/>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72678642.559999987</v>
      </c>
      <c r="E64" s="114">
        <f>SUM(E53:E62)</f>
        <v>32898139.290000003</v>
      </c>
      <c r="F64" s="114">
        <f>SUM(F53:F62)</f>
        <v>0</v>
      </c>
      <c r="G64" s="114">
        <f>SUM(G53:G62)</f>
        <v>52739776.150000006</v>
      </c>
      <c r="H64" s="114">
        <f>SUM(H53:H62)</f>
        <v>52837005.699999988</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93236.76999999999</v>
      </c>
      <c r="E77" s="136"/>
      <c r="F77" s="122">
        <v>0</v>
      </c>
      <c r="G77" s="113">
        <v>0</v>
      </c>
      <c r="H77" s="114">
        <f>(D77-F77-G77)</f>
        <v>93236.76999999999</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v>52776.885999999999</v>
      </c>
      <c r="E79" s="136"/>
      <c r="F79" s="122">
        <v>0</v>
      </c>
      <c r="G79" s="113">
        <v>0</v>
      </c>
      <c r="H79" s="114">
        <f>(D79-F79-G79)</f>
        <v>52776.885999999999</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146013.65599999999</v>
      </c>
      <c r="E82" s="138"/>
      <c r="F82" s="114">
        <f>SUM(F77:F80)</f>
        <v>0</v>
      </c>
      <c r="G82" s="114">
        <f>SUM(G77:G80)</f>
        <v>0</v>
      </c>
      <c r="H82" s="114">
        <f>SUM(H77:H80)</f>
        <v>146013.65599999999</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v>27977.39</v>
      </c>
      <c r="E88" s="120">
        <v>0</v>
      </c>
      <c r="F88" s="120">
        <v>0</v>
      </c>
      <c r="G88" s="113">
        <v>25000</v>
      </c>
      <c r="H88" s="114">
        <f t="shared" si="3"/>
        <v>2977.3899999999994</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c r="E91" s="120"/>
      <c r="F91" s="120"/>
      <c r="G91" s="113"/>
      <c r="H91" s="114">
        <f t="shared" si="3"/>
        <v>0</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v>427895.13999999996</v>
      </c>
      <c r="E93" s="120">
        <v>0</v>
      </c>
      <c r="F93" s="120">
        <v>0</v>
      </c>
      <c r="G93" s="113">
        <v>0</v>
      </c>
      <c r="H93" s="114">
        <f t="shared" si="3"/>
        <v>427895.13999999996</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455872.52999999997</v>
      </c>
      <c r="E98" s="114">
        <f>SUM(E86:E96)</f>
        <v>0</v>
      </c>
      <c r="F98" s="114">
        <f>SUM(F86:F96)</f>
        <v>0</v>
      </c>
      <c r="G98" s="114">
        <f>SUM(G86:G96)</f>
        <v>25000</v>
      </c>
      <c r="H98" s="114">
        <f>SUM(H86:H96)</f>
        <v>430872.52999999997</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6988.56</v>
      </c>
      <c r="E102" s="120">
        <v>0</v>
      </c>
      <c r="F102" s="120">
        <v>0</v>
      </c>
      <c r="G102" s="113">
        <v>0</v>
      </c>
      <c r="H102" s="114">
        <f>(D102+E102)-F102-G102</f>
        <v>6988.56</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6988.56</v>
      </c>
      <c r="E108" s="114">
        <f>SUM(E102:E106)</f>
        <v>0</v>
      </c>
      <c r="F108" s="114">
        <f>SUM(F102:F106)</f>
        <v>0</v>
      </c>
      <c r="G108" s="114">
        <f>SUM(G102:G106)</f>
        <v>0</v>
      </c>
      <c r="H108" s="114">
        <f>SUM(H102:H106)</f>
        <v>6988.56</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13988602</v>
      </c>
      <c r="G111" s="113"/>
      <c r="H111" s="114">
        <f>F111-G111</f>
        <v>13988602</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0.65529999999999999</v>
      </c>
      <c r="F114" s="143" t="s">
        <v>299</v>
      </c>
      <c r="G114" s="144">
        <v>0.54900000000000004</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357375876</v>
      </c>
      <c r="F117" s="145"/>
    </row>
    <row r="118" spans="1:7" ht="18" customHeight="1" x14ac:dyDescent="0.55000000000000004">
      <c r="A118" s="42" t="s">
        <v>304</v>
      </c>
      <c r="B118" s="44" t="s">
        <v>305</v>
      </c>
      <c r="E118" s="113">
        <v>5579712</v>
      </c>
      <c r="F118" s="145"/>
    </row>
    <row r="119" spans="1:7" ht="18" customHeight="1" x14ac:dyDescent="0.55000000000000004">
      <c r="A119" s="42" t="s">
        <v>306</v>
      </c>
      <c r="B119" s="105" t="s">
        <v>307</v>
      </c>
      <c r="E119" s="114">
        <f>SUM(E117:E118)</f>
        <v>362955588</v>
      </c>
      <c r="F119" s="146"/>
    </row>
    <row r="120" spans="1:7" ht="18" customHeight="1" x14ac:dyDescent="0.55000000000000004">
      <c r="A120" s="42"/>
      <c r="B120" s="105"/>
      <c r="F120" s="126"/>
    </row>
    <row r="121" spans="1:7" ht="18" customHeight="1" x14ac:dyDescent="0.55000000000000004">
      <c r="A121" s="42" t="s">
        <v>308</v>
      </c>
      <c r="B121" s="105" t="s">
        <v>309</v>
      </c>
      <c r="E121" s="113">
        <v>346075327</v>
      </c>
      <c r="F121" s="145"/>
    </row>
    <row r="122" spans="1:7" ht="18" customHeight="1" x14ac:dyDescent="0.55000000000000004">
      <c r="A122" s="42"/>
      <c r="F122" s="126"/>
    </row>
    <row r="123" spans="1:7" ht="18" customHeight="1" x14ac:dyDescent="0.55000000000000004">
      <c r="A123" s="42" t="s">
        <v>310</v>
      </c>
      <c r="B123" s="105" t="s">
        <v>311</v>
      </c>
      <c r="E123" s="113">
        <v>16880261</v>
      </c>
      <c r="F123" s="145"/>
    </row>
    <row r="124" spans="1:7" ht="18" customHeight="1" x14ac:dyDescent="0.55000000000000004">
      <c r="A124" s="42"/>
      <c r="F124" s="126"/>
    </row>
    <row r="125" spans="1:7" ht="18" customHeight="1" x14ac:dyDescent="0.55000000000000004">
      <c r="A125" s="42" t="s">
        <v>312</v>
      </c>
      <c r="B125" s="105" t="s">
        <v>313</v>
      </c>
      <c r="E125" s="113">
        <v>10591017</v>
      </c>
      <c r="F125" s="145"/>
    </row>
    <row r="126" spans="1:7" ht="18" customHeight="1" x14ac:dyDescent="0.55000000000000004">
      <c r="A126" s="42"/>
      <c r="F126" s="126"/>
    </row>
    <row r="127" spans="1:7" ht="18" customHeight="1" x14ac:dyDescent="0.55000000000000004">
      <c r="A127" s="42" t="s">
        <v>314</v>
      </c>
      <c r="B127" s="105" t="s">
        <v>315</v>
      </c>
      <c r="E127" s="113">
        <v>27471278</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v>106221.38</v>
      </c>
      <c r="E131" s="120"/>
      <c r="F131" s="120"/>
      <c r="G131" s="113">
        <v>102799.13</v>
      </c>
      <c r="H131" s="114">
        <f>(D131+E131)-F131-G131</f>
        <v>3422.25</v>
      </c>
    </row>
    <row r="132" spans="1:8" ht="18" customHeight="1" x14ac:dyDescent="0.55000000000000004">
      <c r="A132" s="42" t="s">
        <v>230</v>
      </c>
      <c r="B132" s="44" t="s">
        <v>10</v>
      </c>
      <c r="D132" s="113">
        <v>250235.39</v>
      </c>
      <c r="E132" s="120"/>
      <c r="F132" s="120"/>
      <c r="G132" s="113">
        <v>250000</v>
      </c>
      <c r="H132" s="114">
        <f>(D132+E132)-F132-G132</f>
        <v>235.39000000001397</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356456.77</v>
      </c>
      <c r="E137" s="114">
        <f>SUM(E131:E135)</f>
        <v>0</v>
      </c>
      <c r="F137" s="114">
        <f>SUM(F131:F135)</f>
        <v>0</v>
      </c>
      <c r="G137" s="114">
        <f>SUM(G131:G135)</f>
        <v>352799.13</v>
      </c>
      <c r="H137" s="114">
        <f>SUM(H131:H135)</f>
        <v>3657.640000000014</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389300.9264</v>
      </c>
      <c r="E141" s="147">
        <f>E36</f>
        <v>255108.90000000002</v>
      </c>
      <c r="F141" s="147">
        <f>F36</f>
        <v>0</v>
      </c>
      <c r="G141" s="147">
        <f>G36</f>
        <v>0</v>
      </c>
      <c r="H141" s="147">
        <f>H36</f>
        <v>644409.82640000002</v>
      </c>
    </row>
    <row r="142" spans="1:8" ht="18" customHeight="1" x14ac:dyDescent="0.55000000000000004">
      <c r="A142" s="42" t="s">
        <v>148</v>
      </c>
      <c r="B142" s="105" t="s">
        <v>176</v>
      </c>
      <c r="D142" s="147">
        <f>D49</f>
        <v>279483.61</v>
      </c>
      <c r="E142" s="147">
        <f>E49</f>
        <v>0</v>
      </c>
      <c r="F142" s="147">
        <f>F49</f>
        <v>0</v>
      </c>
      <c r="G142" s="147">
        <f>G49</f>
        <v>0</v>
      </c>
      <c r="H142" s="147">
        <f>H49</f>
        <v>279483.61</v>
      </c>
    </row>
    <row r="143" spans="1:8" ht="18" customHeight="1" x14ac:dyDescent="0.55000000000000004">
      <c r="A143" s="42" t="s">
        <v>200</v>
      </c>
      <c r="B143" s="105" t="s">
        <v>177</v>
      </c>
      <c r="D143" s="147">
        <f>D64</f>
        <v>72678642.559999987</v>
      </c>
      <c r="E143" s="147">
        <f>E64</f>
        <v>32898139.290000003</v>
      </c>
      <c r="F143" s="147">
        <f>F64</f>
        <v>0</v>
      </c>
      <c r="G143" s="147">
        <f>G64</f>
        <v>52739776.150000006</v>
      </c>
      <c r="H143" s="147">
        <f>H64</f>
        <v>52837005.699999988</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146013.65599999999</v>
      </c>
      <c r="E145" s="147">
        <f>E82</f>
        <v>0</v>
      </c>
      <c r="F145" s="147">
        <f>F82</f>
        <v>0</v>
      </c>
      <c r="G145" s="147">
        <f>G82</f>
        <v>0</v>
      </c>
      <c r="H145" s="147">
        <f>H82</f>
        <v>146013.65599999999</v>
      </c>
    </row>
    <row r="146" spans="1:8" ht="18" customHeight="1" x14ac:dyDescent="0.55000000000000004">
      <c r="A146" s="42" t="s">
        <v>166</v>
      </c>
      <c r="B146" s="105" t="s">
        <v>178</v>
      </c>
      <c r="D146" s="147">
        <f>D98</f>
        <v>455872.52999999997</v>
      </c>
      <c r="E146" s="147">
        <f>E98</f>
        <v>0</v>
      </c>
      <c r="F146" s="147">
        <f>F98</f>
        <v>0</v>
      </c>
      <c r="G146" s="147">
        <f>G98</f>
        <v>25000</v>
      </c>
      <c r="H146" s="147">
        <f>H98</f>
        <v>430872.52999999997</v>
      </c>
    </row>
    <row r="147" spans="1:8" ht="18" customHeight="1" x14ac:dyDescent="0.55000000000000004">
      <c r="A147" s="42" t="s">
        <v>170</v>
      </c>
      <c r="B147" s="105" t="s">
        <v>11</v>
      </c>
      <c r="D147" s="114">
        <f>D108</f>
        <v>6988.56</v>
      </c>
      <c r="E147" s="114">
        <f>E108</f>
        <v>0</v>
      </c>
      <c r="F147" s="114">
        <f>F108</f>
        <v>0</v>
      </c>
      <c r="G147" s="114">
        <f>G108</f>
        <v>0</v>
      </c>
      <c r="H147" s="114">
        <f>H108</f>
        <v>6988.56</v>
      </c>
    </row>
    <row r="148" spans="1:8" ht="18" customHeight="1" x14ac:dyDescent="0.55000000000000004">
      <c r="A148" s="42" t="s">
        <v>235</v>
      </c>
      <c r="B148" s="105" t="s">
        <v>179</v>
      </c>
      <c r="D148" s="148" t="s">
        <v>321</v>
      </c>
      <c r="E148" s="148" t="s">
        <v>321</v>
      </c>
      <c r="F148" s="148"/>
      <c r="G148" s="148" t="s">
        <v>321</v>
      </c>
      <c r="H148" s="147">
        <f>H111</f>
        <v>13988602</v>
      </c>
    </row>
    <row r="149" spans="1:8" ht="18" customHeight="1" x14ac:dyDescent="0.55000000000000004">
      <c r="A149" s="42" t="s">
        <v>174</v>
      </c>
      <c r="B149" s="105" t="s">
        <v>180</v>
      </c>
      <c r="D149" s="114">
        <f>D137</f>
        <v>356456.77</v>
      </c>
      <c r="E149" s="114">
        <f>E137</f>
        <v>0</v>
      </c>
      <c r="F149" s="114">
        <f>F137</f>
        <v>0</v>
      </c>
      <c r="G149" s="114">
        <f>G137</f>
        <v>352799.13</v>
      </c>
      <c r="H149" s="114">
        <f>H137</f>
        <v>3657.640000000014</v>
      </c>
    </row>
    <row r="150" spans="1:8" ht="18" customHeight="1" x14ac:dyDescent="0.55000000000000004">
      <c r="A150" s="42" t="s">
        <v>107</v>
      </c>
      <c r="B150" s="105" t="s">
        <v>108</v>
      </c>
      <c r="D150" s="114">
        <f>D18</f>
        <v>5425733.3113189125</v>
      </c>
      <c r="E150" s="114">
        <f>E18</f>
        <v>0</v>
      </c>
      <c r="F150" s="114">
        <f>F18</f>
        <v>0</v>
      </c>
      <c r="G150" s="114">
        <f>G18</f>
        <v>4386394.4319668133</v>
      </c>
      <c r="H150" s="114">
        <f>H18</f>
        <v>1039338.8793520993</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79738491.923718914</v>
      </c>
      <c r="E152" s="199">
        <f>SUM(E141:E150)</f>
        <v>33153248.190000001</v>
      </c>
      <c r="F152" s="199">
        <f>SUM(F141:F150)</f>
        <v>0</v>
      </c>
      <c r="G152" s="199">
        <f>SUM(G141:G150)</f>
        <v>57503969.71196682</v>
      </c>
      <c r="H152" s="199">
        <f>SUM(H141:H150)</f>
        <v>69376372.401752084</v>
      </c>
    </row>
    <row r="154" spans="1:8" ht="18" customHeight="1" x14ac:dyDescent="0.55000000000000004">
      <c r="A154" s="110" t="s">
        <v>322</v>
      </c>
      <c r="B154" s="105" t="s">
        <v>323</v>
      </c>
      <c r="D154" s="200">
        <f>H152/E121</f>
        <v>0.20046610373282139</v>
      </c>
    </row>
    <row r="155" spans="1:8" ht="18" customHeight="1" x14ac:dyDescent="0.55000000000000004">
      <c r="A155" s="110" t="s">
        <v>324</v>
      </c>
      <c r="B155" s="105" t="s">
        <v>325</v>
      </c>
      <c r="D155" s="200">
        <f>H152/E127</f>
        <v>2.5254148133098169</v>
      </c>
    </row>
  </sheetData>
  <mergeCells count="8">
    <mergeCell ref="C11:E11"/>
    <mergeCell ref="B13:D13"/>
    <mergeCell ref="C2:D2"/>
    <mergeCell ref="C5:E5"/>
    <mergeCell ref="C6:E6"/>
    <mergeCell ref="C7:E7"/>
    <mergeCell ref="C9:E9"/>
    <mergeCell ref="C10:E10"/>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E36B-38AE-4284-B577-354BD628B12E}">
  <dimension ref="A1:J155"/>
  <sheetViews>
    <sheetView showGridLines="0" topLeftCell="A129"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23.68359375" style="44" bestFit="1"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t="s">
        <v>443</v>
      </c>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230" t="s">
        <v>481</v>
      </c>
      <c r="D5" s="164"/>
      <c r="E5" s="164"/>
      <c r="F5" s="155"/>
    </row>
    <row r="6" spans="1:8" ht="18" customHeight="1" x14ac:dyDescent="0.55000000000000004">
      <c r="B6" s="42" t="s">
        <v>239</v>
      </c>
      <c r="C6" s="202">
        <v>28</v>
      </c>
      <c r="D6" s="157"/>
      <c r="E6" s="157"/>
      <c r="F6" s="158"/>
    </row>
    <row r="7" spans="1:8" ht="18" customHeight="1" x14ac:dyDescent="0.55000000000000004">
      <c r="B7" s="42" t="s">
        <v>241</v>
      </c>
      <c r="C7" s="203">
        <v>1098</v>
      </c>
      <c r="D7" s="156"/>
      <c r="E7" s="156"/>
      <c r="F7" s="159"/>
    </row>
    <row r="8" spans="1:8" ht="18" customHeight="1" x14ac:dyDescent="0.55000000000000004">
      <c r="C8" s="235"/>
      <c r="D8" s="160"/>
      <c r="E8" s="160"/>
      <c r="F8" s="126"/>
    </row>
    <row r="9" spans="1:8" ht="18" customHeight="1" x14ac:dyDescent="0.55000000000000004">
      <c r="B9" s="42" t="s">
        <v>243</v>
      </c>
      <c r="C9" s="230" t="s">
        <v>404</v>
      </c>
      <c r="D9" s="230"/>
      <c r="E9" s="164"/>
      <c r="F9" s="155"/>
    </row>
    <row r="10" spans="1:8" ht="18" customHeight="1" x14ac:dyDescent="0.55000000000000004">
      <c r="B10" s="42" t="s">
        <v>245</v>
      </c>
      <c r="C10" s="231" t="s">
        <v>482</v>
      </c>
      <c r="D10" s="162"/>
      <c r="E10" s="162"/>
      <c r="F10" s="163"/>
    </row>
    <row r="11" spans="1:8" ht="18" customHeight="1" x14ac:dyDescent="0.55000000000000004">
      <c r="B11" s="42" t="s">
        <v>247</v>
      </c>
      <c r="C11" s="256" t="s">
        <v>407</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69">
        <v>3108370.7536334023</v>
      </c>
      <c r="E18" s="169"/>
      <c r="F18" s="169"/>
      <c r="G18" s="169">
        <v>2512939.6127491738</v>
      </c>
      <c r="H18" s="169">
        <f>D18-G18</f>
        <v>595431.14088422852</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14">
        <v>95242</v>
      </c>
      <c r="E21" s="232">
        <v>54715</v>
      </c>
      <c r="F21" s="232"/>
      <c r="G21" s="214">
        <v>2920</v>
      </c>
      <c r="H21" s="114">
        <v>147037</v>
      </c>
    </row>
    <row r="22" spans="1:8" ht="18" customHeight="1" x14ac:dyDescent="0.55000000000000004">
      <c r="A22" s="42" t="s">
        <v>116</v>
      </c>
      <c r="B22" s="44" t="s">
        <v>117</v>
      </c>
      <c r="D22" s="214">
        <v>6098</v>
      </c>
      <c r="E22" s="232">
        <v>4374</v>
      </c>
      <c r="F22" s="232"/>
      <c r="G22" s="214"/>
      <c r="H22" s="114">
        <v>10472</v>
      </c>
    </row>
    <row r="23" spans="1:8" ht="18" customHeight="1" x14ac:dyDescent="0.55000000000000004">
      <c r="A23" s="42" t="s">
        <v>118</v>
      </c>
      <c r="B23" s="44" t="s">
        <v>119</v>
      </c>
      <c r="D23" s="214"/>
      <c r="E23" s="232"/>
      <c r="F23" s="232"/>
      <c r="G23" s="214"/>
      <c r="H23" s="114">
        <v>0</v>
      </c>
    </row>
    <row r="24" spans="1:8" ht="18" customHeight="1" x14ac:dyDescent="0.55000000000000004">
      <c r="A24" s="42" t="s">
        <v>120</v>
      </c>
      <c r="B24" s="44" t="s">
        <v>121</v>
      </c>
      <c r="D24" s="214">
        <v>17414</v>
      </c>
      <c r="E24" s="232">
        <v>4872</v>
      </c>
      <c r="F24" s="232"/>
      <c r="G24" s="214">
        <v>2100</v>
      </c>
      <c r="H24" s="114">
        <v>20186</v>
      </c>
    </row>
    <row r="25" spans="1:8" ht="18" customHeight="1" x14ac:dyDescent="0.55000000000000004">
      <c r="A25" s="42" t="s">
        <v>122</v>
      </c>
      <c r="B25" s="44" t="s">
        <v>123</v>
      </c>
      <c r="D25" s="214">
        <v>98905</v>
      </c>
      <c r="E25" s="232">
        <v>70621</v>
      </c>
      <c r="F25" s="232"/>
      <c r="G25" s="214"/>
      <c r="H25" s="114">
        <v>169526</v>
      </c>
    </row>
    <row r="26" spans="1:8" ht="18" customHeight="1" x14ac:dyDescent="0.55000000000000004">
      <c r="A26" s="42" t="s">
        <v>124</v>
      </c>
      <c r="B26" s="44" t="s">
        <v>125</v>
      </c>
      <c r="D26" s="214"/>
      <c r="E26" s="232"/>
      <c r="F26" s="232"/>
      <c r="G26" s="214"/>
      <c r="H26" s="114">
        <v>0</v>
      </c>
    </row>
    <row r="27" spans="1:8" ht="18" customHeight="1" x14ac:dyDescent="0.55000000000000004">
      <c r="A27" s="42" t="s">
        <v>126</v>
      </c>
      <c r="B27" s="44" t="s">
        <v>185</v>
      </c>
      <c r="D27" s="214"/>
      <c r="E27" s="232"/>
      <c r="F27" s="232"/>
      <c r="G27" s="214"/>
      <c r="H27" s="114">
        <v>0</v>
      </c>
    </row>
    <row r="28" spans="1:8" ht="18" customHeight="1" x14ac:dyDescent="0.55000000000000004">
      <c r="A28" s="42" t="s">
        <v>127</v>
      </c>
      <c r="B28" s="44" t="s">
        <v>128</v>
      </c>
      <c r="D28" s="214"/>
      <c r="E28" s="232"/>
      <c r="F28" s="232"/>
      <c r="G28" s="214"/>
      <c r="H28" s="114">
        <v>0</v>
      </c>
    </row>
    <row r="29" spans="1:8" ht="18" customHeight="1" x14ac:dyDescent="0.55000000000000004">
      <c r="A29" s="42" t="s">
        <v>129</v>
      </c>
      <c r="B29" s="44" t="s">
        <v>130</v>
      </c>
      <c r="D29" s="214">
        <v>508665</v>
      </c>
      <c r="E29" s="232">
        <v>261045</v>
      </c>
      <c r="F29" s="232"/>
      <c r="G29" s="214"/>
      <c r="H29" s="114">
        <v>769710</v>
      </c>
    </row>
    <row r="30" spans="1:8" ht="18" customHeight="1" x14ac:dyDescent="0.55000000000000004">
      <c r="A30" s="42" t="s">
        <v>131</v>
      </c>
      <c r="B30" s="43"/>
      <c r="D30" s="214"/>
      <c r="E30" s="232"/>
      <c r="F30" s="232"/>
      <c r="G30" s="214"/>
      <c r="H30" s="114">
        <v>0</v>
      </c>
    </row>
    <row r="31" spans="1:8" ht="18" customHeight="1" x14ac:dyDescent="0.55000000000000004">
      <c r="A31" s="42" t="s">
        <v>133</v>
      </c>
      <c r="B31" s="43"/>
      <c r="D31" s="214"/>
      <c r="E31" s="232"/>
      <c r="F31" s="232"/>
      <c r="G31" s="214"/>
      <c r="H31" s="114">
        <v>0</v>
      </c>
    </row>
    <row r="32" spans="1:8" ht="18" customHeight="1" x14ac:dyDescent="0.55000000000000004">
      <c r="A32" s="42" t="s">
        <v>134</v>
      </c>
      <c r="B32" s="43"/>
      <c r="D32" s="113"/>
      <c r="E32" s="120"/>
      <c r="F32" s="120"/>
      <c r="G32" s="113"/>
      <c r="H32" s="114">
        <v>0</v>
      </c>
    </row>
    <row r="33" spans="1:8" ht="18" customHeight="1" x14ac:dyDescent="0.55000000000000004">
      <c r="A33" s="42" t="s">
        <v>135</v>
      </c>
      <c r="B33" s="43"/>
      <c r="D33" s="113"/>
      <c r="E33" s="120"/>
      <c r="F33" s="120"/>
      <c r="G33" s="113"/>
      <c r="H33" s="114">
        <v>0</v>
      </c>
    </row>
    <row r="34" spans="1:8" ht="18" customHeight="1" x14ac:dyDescent="0.55000000000000004">
      <c r="A34" s="42" t="s">
        <v>136</v>
      </c>
      <c r="B34" s="43"/>
      <c r="D34" s="113"/>
      <c r="E34" s="120"/>
      <c r="F34" s="120"/>
      <c r="G34" s="113"/>
      <c r="H34" s="114">
        <v>0</v>
      </c>
    </row>
    <row r="35" spans="1:8" ht="18" customHeight="1" x14ac:dyDescent="0.55000000000000004">
      <c r="H35" s="205"/>
    </row>
    <row r="36" spans="1:8" ht="18" customHeight="1" x14ac:dyDescent="0.55000000000000004">
      <c r="A36" s="110" t="s">
        <v>137</v>
      </c>
      <c r="B36" s="105" t="s">
        <v>138</v>
      </c>
      <c r="C36" s="105" t="s">
        <v>253</v>
      </c>
      <c r="D36" s="114">
        <v>726324</v>
      </c>
      <c r="E36" s="114">
        <v>395627</v>
      </c>
      <c r="F36" s="114">
        <v>0</v>
      </c>
      <c r="G36" s="114">
        <v>5020</v>
      </c>
      <c r="H36" s="114">
        <v>1116931</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v>0</v>
      </c>
    </row>
    <row r="41" spans="1:8" ht="18" customHeight="1" x14ac:dyDescent="0.55000000000000004">
      <c r="A41" s="42" t="s">
        <v>193</v>
      </c>
      <c r="B41" s="44" t="s">
        <v>141</v>
      </c>
      <c r="D41" s="113"/>
      <c r="E41" s="120"/>
      <c r="F41" s="120"/>
      <c r="G41" s="113"/>
      <c r="H41" s="114">
        <v>0</v>
      </c>
    </row>
    <row r="42" spans="1:8" ht="18" customHeight="1" x14ac:dyDescent="0.55000000000000004">
      <c r="A42" s="42" t="s">
        <v>194</v>
      </c>
      <c r="B42" s="44" t="s">
        <v>142</v>
      </c>
      <c r="D42" s="113"/>
      <c r="E42" s="120"/>
      <c r="F42" s="120"/>
      <c r="G42" s="113"/>
      <c r="H42" s="114">
        <v>0</v>
      </c>
    </row>
    <row r="43" spans="1:8" ht="18" customHeight="1" x14ac:dyDescent="0.55000000000000004">
      <c r="A43" s="42" t="s">
        <v>195</v>
      </c>
      <c r="B43" s="44" t="s">
        <v>143</v>
      </c>
      <c r="D43" s="113"/>
      <c r="E43" s="120"/>
      <c r="F43" s="120"/>
      <c r="G43" s="113"/>
      <c r="H43" s="114">
        <v>0</v>
      </c>
    </row>
    <row r="44" spans="1:8" ht="18" customHeight="1" x14ac:dyDescent="0.55000000000000004">
      <c r="A44" s="42" t="s">
        <v>144</v>
      </c>
      <c r="B44" s="43"/>
      <c r="D44" s="121"/>
      <c r="E44" s="122"/>
      <c r="F44" s="122"/>
      <c r="G44" s="121"/>
      <c r="H44" s="114">
        <v>0</v>
      </c>
    </row>
    <row r="45" spans="1:8" ht="18" customHeight="1" x14ac:dyDescent="0.55000000000000004">
      <c r="A45" s="42" t="s">
        <v>145</v>
      </c>
      <c r="B45" s="43"/>
      <c r="D45" s="113"/>
      <c r="E45" s="120"/>
      <c r="F45" s="120"/>
      <c r="G45" s="113"/>
      <c r="H45" s="114">
        <v>0</v>
      </c>
    </row>
    <row r="46" spans="1:8" ht="18" customHeight="1" x14ac:dyDescent="0.55000000000000004">
      <c r="A46" s="42" t="s">
        <v>146</v>
      </c>
      <c r="B46" s="43"/>
      <c r="D46" s="113"/>
      <c r="E46" s="120"/>
      <c r="F46" s="120"/>
      <c r="G46" s="113"/>
      <c r="H46" s="114">
        <v>0</v>
      </c>
    </row>
    <row r="47" spans="1:8" ht="18" customHeight="1" x14ac:dyDescent="0.55000000000000004">
      <c r="A47" s="42" t="s">
        <v>147</v>
      </c>
      <c r="B47" s="43"/>
      <c r="D47" s="113"/>
      <c r="E47" s="120"/>
      <c r="F47" s="120"/>
      <c r="G47" s="113"/>
      <c r="H47" s="114">
        <v>0</v>
      </c>
    </row>
    <row r="49" spans="1:8" ht="18" customHeight="1" x14ac:dyDescent="0.55000000000000004">
      <c r="A49" s="110" t="s">
        <v>148</v>
      </c>
      <c r="B49" s="105" t="s">
        <v>255</v>
      </c>
      <c r="C49" s="105" t="s">
        <v>253</v>
      </c>
      <c r="D49" s="114">
        <v>0</v>
      </c>
      <c r="E49" s="114">
        <v>0</v>
      </c>
      <c r="F49" s="114">
        <v>0</v>
      </c>
      <c r="G49" s="114">
        <v>0</v>
      </c>
      <c r="H49" s="114">
        <v>0</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14">
        <v>15349364</v>
      </c>
      <c r="E53" s="214"/>
      <c r="F53" s="214"/>
      <c r="G53" s="214">
        <v>5601547</v>
      </c>
      <c r="H53" s="114">
        <v>9747817</v>
      </c>
    </row>
    <row r="54" spans="1:8" ht="18" customHeight="1" x14ac:dyDescent="0.55000000000000004">
      <c r="A54" s="42" t="s">
        <v>260</v>
      </c>
      <c r="B54" s="130"/>
      <c r="D54" s="214"/>
      <c r="E54" s="214"/>
      <c r="F54" s="214"/>
      <c r="G54" s="214"/>
      <c r="H54" s="114">
        <v>0</v>
      </c>
    </row>
    <row r="55" spans="1:8" ht="18" customHeight="1" x14ac:dyDescent="0.55000000000000004">
      <c r="A55" s="42" t="s">
        <v>262</v>
      </c>
      <c r="B55" s="133"/>
      <c r="D55" s="214"/>
      <c r="E55" s="214"/>
      <c r="F55" s="214"/>
      <c r="G55" s="214"/>
      <c r="H55" s="114">
        <v>0</v>
      </c>
    </row>
    <row r="56" spans="1:8" ht="18" customHeight="1" x14ac:dyDescent="0.55000000000000004">
      <c r="A56" s="42" t="s">
        <v>264</v>
      </c>
      <c r="B56" s="130"/>
      <c r="D56" s="214"/>
      <c r="E56" s="214"/>
      <c r="F56" s="214"/>
      <c r="G56" s="214"/>
      <c r="H56" s="114">
        <v>0</v>
      </c>
    </row>
    <row r="57" spans="1:8" ht="18" customHeight="1" x14ac:dyDescent="0.55000000000000004">
      <c r="A57" s="42" t="s">
        <v>266</v>
      </c>
      <c r="B57" s="130"/>
      <c r="D57" s="214"/>
      <c r="E57" s="214"/>
      <c r="F57" s="214"/>
      <c r="G57" s="214"/>
      <c r="H57" s="114">
        <v>0</v>
      </c>
    </row>
    <row r="58" spans="1:8" ht="18" customHeight="1" x14ac:dyDescent="0.55000000000000004">
      <c r="A58" s="42" t="s">
        <v>268</v>
      </c>
      <c r="B58" s="130"/>
      <c r="D58" s="113"/>
      <c r="E58" s="113"/>
      <c r="F58" s="113"/>
      <c r="G58" s="113"/>
      <c r="H58" s="114">
        <v>0</v>
      </c>
    </row>
    <row r="59" spans="1:8" ht="18" customHeight="1" x14ac:dyDescent="0.55000000000000004">
      <c r="A59" s="42" t="s">
        <v>270</v>
      </c>
      <c r="B59" s="185"/>
      <c r="D59" s="113"/>
      <c r="E59" s="113"/>
      <c r="F59" s="113"/>
      <c r="G59" s="113"/>
      <c r="H59" s="114">
        <v>0</v>
      </c>
    </row>
    <row r="60" spans="1:8" ht="18" customHeight="1" x14ac:dyDescent="0.55000000000000004">
      <c r="A60" s="42" t="s">
        <v>272</v>
      </c>
      <c r="B60" s="127"/>
      <c r="C60" s="126"/>
      <c r="D60" s="113"/>
      <c r="E60" s="113"/>
      <c r="F60" s="113"/>
      <c r="G60" s="113"/>
      <c r="H60" s="114">
        <v>0</v>
      </c>
    </row>
    <row r="61" spans="1:8" ht="18" customHeight="1" x14ac:dyDescent="0.55000000000000004">
      <c r="A61" s="42" t="s">
        <v>274</v>
      </c>
      <c r="B61" s="127"/>
      <c r="C61" s="126"/>
      <c r="D61" s="113"/>
      <c r="E61" s="113"/>
      <c r="F61" s="113"/>
      <c r="G61" s="113"/>
      <c r="H61" s="114">
        <v>0</v>
      </c>
    </row>
    <row r="62" spans="1:8" ht="18" customHeight="1" x14ac:dyDescent="0.55000000000000004">
      <c r="A62" s="42" t="s">
        <v>275</v>
      </c>
      <c r="B62" s="127"/>
      <c r="C62" s="126"/>
      <c r="D62" s="113"/>
      <c r="E62" s="113"/>
      <c r="F62" s="113"/>
      <c r="G62" s="113"/>
      <c r="H62" s="114">
        <v>0</v>
      </c>
    </row>
    <row r="63" spans="1:8" ht="18" customHeight="1" x14ac:dyDescent="0.55000000000000004">
      <c r="A63" s="42"/>
      <c r="E63" s="186"/>
      <c r="F63" s="128"/>
    </row>
    <row r="64" spans="1:8" ht="18" customHeight="1" x14ac:dyDescent="0.55000000000000004">
      <c r="A64" s="42" t="s">
        <v>200</v>
      </c>
      <c r="B64" s="105" t="s">
        <v>276</v>
      </c>
      <c r="C64" s="105" t="s">
        <v>253</v>
      </c>
      <c r="D64" s="114">
        <v>15349364</v>
      </c>
      <c r="E64" s="114">
        <v>0</v>
      </c>
      <c r="F64" s="114">
        <v>0</v>
      </c>
      <c r="G64" s="114">
        <v>5601547</v>
      </c>
      <c r="H64" s="114">
        <v>9747817</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v>0</v>
      </c>
      <c r="J68" s="129"/>
    </row>
    <row r="69" spans="1:10" ht="18" customHeight="1" x14ac:dyDescent="0.55000000000000004">
      <c r="A69" s="42" t="s">
        <v>202</v>
      </c>
      <c r="B69" s="44" t="s">
        <v>153</v>
      </c>
      <c r="D69" s="188"/>
      <c r="E69" s="120"/>
      <c r="F69" s="120"/>
      <c r="G69" s="188"/>
      <c r="H69" s="114">
        <v>0</v>
      </c>
    </row>
    <row r="70" spans="1:10" ht="18" customHeight="1" x14ac:dyDescent="0.55000000000000004">
      <c r="A70" s="42" t="s">
        <v>203</v>
      </c>
      <c r="B70" s="130"/>
      <c r="C70" s="105"/>
      <c r="D70" s="131"/>
      <c r="E70" s="120"/>
      <c r="F70" s="132"/>
      <c r="G70" s="131"/>
      <c r="H70" s="114">
        <v>0</v>
      </c>
    </row>
    <row r="71" spans="1:10" ht="18" customHeight="1" x14ac:dyDescent="0.55000000000000004">
      <c r="A71" s="42" t="s">
        <v>278</v>
      </c>
      <c r="B71" s="130"/>
      <c r="C71" s="105"/>
      <c r="D71" s="131"/>
      <c r="E71" s="120"/>
      <c r="F71" s="132"/>
      <c r="G71" s="131"/>
      <c r="H71" s="114">
        <v>0</v>
      </c>
    </row>
    <row r="72" spans="1:10" ht="18" customHeight="1" x14ac:dyDescent="0.55000000000000004">
      <c r="A72" s="42" t="s">
        <v>279</v>
      </c>
      <c r="B72" s="133"/>
      <c r="C72" s="105"/>
      <c r="D72" s="113"/>
      <c r="E72" s="120"/>
      <c r="F72" s="120"/>
      <c r="G72" s="113"/>
      <c r="H72" s="114">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v>0</v>
      </c>
      <c r="E74" s="135">
        <v>0</v>
      </c>
      <c r="F74" s="135">
        <v>0</v>
      </c>
      <c r="G74" s="114">
        <v>0</v>
      </c>
      <c r="H74" s="114">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214">
        <v>30365</v>
      </c>
      <c r="E77" s="348"/>
      <c r="F77" s="244"/>
      <c r="G77" s="214"/>
      <c r="H77" s="114">
        <v>30365</v>
      </c>
    </row>
    <row r="78" spans="1:10" ht="18" customHeight="1" x14ac:dyDescent="0.55000000000000004">
      <c r="A78" s="42" t="s">
        <v>205</v>
      </c>
      <c r="B78" s="44" t="s">
        <v>156</v>
      </c>
      <c r="D78" s="214"/>
      <c r="E78" s="348"/>
      <c r="F78" s="244"/>
      <c r="G78" s="214"/>
      <c r="H78" s="114">
        <v>0</v>
      </c>
    </row>
    <row r="79" spans="1:10" ht="18" customHeight="1" x14ac:dyDescent="0.55000000000000004">
      <c r="A79" s="42" t="s">
        <v>206</v>
      </c>
      <c r="B79" s="44" t="s">
        <v>157</v>
      </c>
      <c r="D79" s="214">
        <v>83616</v>
      </c>
      <c r="E79" s="348"/>
      <c r="F79" s="244"/>
      <c r="G79" s="214"/>
      <c r="H79" s="114">
        <v>83616</v>
      </c>
    </row>
    <row r="80" spans="1:10" ht="18" customHeight="1" x14ac:dyDescent="0.55000000000000004">
      <c r="A80" s="42" t="s">
        <v>207</v>
      </c>
      <c r="B80" s="44" t="s">
        <v>158</v>
      </c>
      <c r="D80" s="214"/>
      <c r="E80" s="348"/>
      <c r="F80" s="244"/>
      <c r="G80" s="214"/>
      <c r="H80" s="114">
        <v>0</v>
      </c>
    </row>
    <row r="81" spans="1:8" ht="18" customHeight="1" x14ac:dyDescent="0.55000000000000004">
      <c r="A81" s="42"/>
      <c r="H81" s="137"/>
    </row>
    <row r="82" spans="1:8" ht="18" customHeight="1" x14ac:dyDescent="0.55000000000000004">
      <c r="A82" s="42" t="s">
        <v>159</v>
      </c>
      <c r="B82" s="105" t="s">
        <v>282</v>
      </c>
      <c r="C82" s="105" t="s">
        <v>253</v>
      </c>
      <c r="D82" s="114">
        <v>113981</v>
      </c>
      <c r="E82" s="138"/>
      <c r="F82" s="114">
        <v>0</v>
      </c>
      <c r="G82" s="114">
        <v>0</v>
      </c>
      <c r="H82" s="114">
        <v>113981</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214">
        <v>86726</v>
      </c>
      <c r="E86" s="232">
        <v>62703</v>
      </c>
      <c r="F86" s="232"/>
      <c r="G86" s="214"/>
      <c r="H86" s="114">
        <v>149429</v>
      </c>
    </row>
    <row r="87" spans="1:8" ht="18" customHeight="1" x14ac:dyDescent="0.55000000000000004">
      <c r="A87" s="42" t="s">
        <v>209</v>
      </c>
      <c r="B87" s="44" t="s">
        <v>161</v>
      </c>
      <c r="D87" s="214">
        <v>630430</v>
      </c>
      <c r="E87" s="232"/>
      <c r="F87" s="232"/>
      <c r="G87" s="214"/>
      <c r="H87" s="114">
        <v>630430</v>
      </c>
    </row>
    <row r="88" spans="1:8" ht="18" customHeight="1" x14ac:dyDescent="0.55000000000000004">
      <c r="A88" s="42" t="s">
        <v>210</v>
      </c>
      <c r="B88" s="44" t="s">
        <v>186</v>
      </c>
      <c r="D88" s="214"/>
      <c r="E88" s="232"/>
      <c r="F88" s="232"/>
      <c r="G88" s="214"/>
      <c r="H88" s="114">
        <v>0</v>
      </c>
    </row>
    <row r="89" spans="1:8" ht="18" customHeight="1" x14ac:dyDescent="0.55000000000000004">
      <c r="A89" s="42" t="s">
        <v>211</v>
      </c>
      <c r="B89" s="44" t="s">
        <v>162</v>
      </c>
      <c r="D89" s="214"/>
      <c r="E89" s="232"/>
      <c r="F89" s="232"/>
      <c r="G89" s="214"/>
      <c r="H89" s="114">
        <v>0</v>
      </c>
    </row>
    <row r="90" spans="1:8" ht="18" customHeight="1" x14ac:dyDescent="0.55000000000000004">
      <c r="A90" s="42" t="s">
        <v>212</v>
      </c>
      <c r="B90" s="44" t="s">
        <v>163</v>
      </c>
      <c r="D90" s="214">
        <v>3500</v>
      </c>
      <c r="E90" s="232"/>
      <c r="F90" s="232"/>
      <c r="G90" s="214"/>
      <c r="H90" s="114">
        <v>3500</v>
      </c>
    </row>
    <row r="91" spans="1:8" ht="18" customHeight="1" x14ac:dyDescent="0.55000000000000004">
      <c r="A91" s="42" t="s">
        <v>213</v>
      </c>
      <c r="B91" s="44" t="s">
        <v>164</v>
      </c>
      <c r="D91" s="214">
        <v>3156</v>
      </c>
      <c r="E91" s="232">
        <v>2280</v>
      </c>
      <c r="F91" s="232"/>
      <c r="G91" s="214"/>
      <c r="H91" s="114">
        <v>5436</v>
      </c>
    </row>
    <row r="92" spans="1:8" ht="18" customHeight="1" x14ac:dyDescent="0.55000000000000004">
      <c r="A92" s="42" t="s">
        <v>214</v>
      </c>
      <c r="B92" s="44" t="s">
        <v>187</v>
      </c>
      <c r="D92" s="262">
        <v>40222</v>
      </c>
      <c r="E92" s="232">
        <v>4585</v>
      </c>
      <c r="F92" s="349"/>
      <c r="G92" s="262">
        <v>2730</v>
      </c>
      <c r="H92" s="114">
        <v>42077</v>
      </c>
    </row>
    <row r="93" spans="1:8" ht="18" customHeight="1" x14ac:dyDescent="0.55000000000000004">
      <c r="A93" s="42" t="s">
        <v>215</v>
      </c>
      <c r="B93" s="44" t="s">
        <v>189</v>
      </c>
      <c r="D93" s="214">
        <v>222373</v>
      </c>
      <c r="E93" s="232">
        <v>160776</v>
      </c>
      <c r="F93" s="232"/>
      <c r="G93" s="214"/>
      <c r="H93" s="114">
        <v>383149</v>
      </c>
    </row>
    <row r="94" spans="1:8" ht="18" customHeight="1" x14ac:dyDescent="0.55000000000000004">
      <c r="A94" s="42" t="s">
        <v>216</v>
      </c>
      <c r="B94" s="130"/>
      <c r="D94" s="214"/>
      <c r="E94" s="232"/>
      <c r="F94" s="232"/>
      <c r="G94" s="214"/>
      <c r="H94" s="114">
        <v>0</v>
      </c>
    </row>
    <row r="95" spans="1:8" ht="18" customHeight="1" x14ac:dyDescent="0.55000000000000004">
      <c r="A95" s="42" t="s">
        <v>284</v>
      </c>
      <c r="B95" s="130"/>
      <c r="D95" s="214"/>
      <c r="E95" s="232"/>
      <c r="F95" s="232"/>
      <c r="G95" s="214"/>
      <c r="H95" s="114">
        <v>0</v>
      </c>
    </row>
    <row r="96" spans="1:8" ht="18" customHeight="1" x14ac:dyDescent="0.55000000000000004">
      <c r="A96" s="42" t="s">
        <v>285</v>
      </c>
      <c r="B96" s="130"/>
      <c r="D96" s="214"/>
      <c r="E96" s="232"/>
      <c r="F96" s="232"/>
      <c r="G96" s="214"/>
      <c r="H96" s="114">
        <v>0</v>
      </c>
    </row>
    <row r="97" spans="1:8" ht="18" customHeight="1" x14ac:dyDescent="0.55000000000000004">
      <c r="A97" s="42"/>
    </row>
    <row r="98" spans="1:8" ht="18" customHeight="1" x14ac:dyDescent="0.55000000000000004">
      <c r="A98" s="110" t="s">
        <v>166</v>
      </c>
      <c r="B98" s="105" t="s">
        <v>286</v>
      </c>
      <c r="C98" s="105" t="s">
        <v>253</v>
      </c>
      <c r="D98" s="114">
        <v>986407</v>
      </c>
      <c r="E98" s="114">
        <v>230344</v>
      </c>
      <c r="F98" s="114">
        <v>0</v>
      </c>
      <c r="G98" s="114">
        <v>2730</v>
      </c>
      <c r="H98" s="114">
        <v>1214021</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14">
        <v>46699</v>
      </c>
      <c r="E102" s="232"/>
      <c r="F102" s="232"/>
      <c r="G102" s="214"/>
      <c r="H102" s="114">
        <v>46699</v>
      </c>
    </row>
    <row r="103" spans="1:8" ht="18" customHeight="1" x14ac:dyDescent="0.55000000000000004">
      <c r="A103" s="42" t="s">
        <v>220</v>
      </c>
      <c r="B103" s="44" t="s">
        <v>168</v>
      </c>
      <c r="D103" s="214">
        <v>194893</v>
      </c>
      <c r="E103" s="232">
        <v>140908</v>
      </c>
      <c r="F103" s="232"/>
      <c r="G103" s="214"/>
      <c r="H103" s="114">
        <v>335801</v>
      </c>
    </row>
    <row r="104" spans="1:8" ht="18" customHeight="1" x14ac:dyDescent="0.55000000000000004">
      <c r="A104" s="42" t="s">
        <v>221</v>
      </c>
      <c r="B104" s="130" t="s">
        <v>483</v>
      </c>
      <c r="D104" s="214">
        <v>84287</v>
      </c>
      <c r="E104" s="232"/>
      <c r="F104" s="232"/>
      <c r="G104" s="214"/>
      <c r="H104" s="114">
        <v>84287</v>
      </c>
    </row>
    <row r="105" spans="1:8" ht="18" customHeight="1" x14ac:dyDescent="0.55000000000000004">
      <c r="A105" s="42" t="s">
        <v>288</v>
      </c>
      <c r="B105" s="130"/>
      <c r="D105" s="214"/>
      <c r="E105" s="232"/>
      <c r="F105" s="232"/>
      <c r="G105" s="214"/>
      <c r="H105" s="114">
        <v>0</v>
      </c>
    </row>
    <row r="106" spans="1:8" ht="18" customHeight="1" x14ac:dyDescent="0.55000000000000004">
      <c r="A106" s="42" t="s">
        <v>289</v>
      </c>
      <c r="B106" s="130"/>
      <c r="D106" s="214"/>
      <c r="E106" s="232"/>
      <c r="F106" s="232"/>
      <c r="G106" s="214"/>
      <c r="H106" s="114">
        <v>0</v>
      </c>
    </row>
    <row r="107" spans="1:8" ht="18" customHeight="1" x14ac:dyDescent="0.55000000000000004">
      <c r="B107" s="105"/>
    </row>
    <row r="108" spans="1:8" ht="18" customHeight="1" x14ac:dyDescent="0.55000000000000004">
      <c r="A108" s="110" t="s">
        <v>170</v>
      </c>
      <c r="B108" s="105" t="s">
        <v>290</v>
      </c>
      <c r="C108" s="105" t="s">
        <v>253</v>
      </c>
      <c r="D108" s="114">
        <v>325879</v>
      </c>
      <c r="E108" s="114">
        <v>140908</v>
      </c>
      <c r="F108" s="114">
        <v>0</v>
      </c>
      <c r="G108" s="114">
        <v>0</v>
      </c>
      <c r="H108" s="114">
        <v>466787</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214">
        <v>3911833</v>
      </c>
      <c r="G111" s="113"/>
      <c r="H111" s="114">
        <v>3911833</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0.72340000000000004</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14">
        <v>197120200</v>
      </c>
      <c r="F117" s="145"/>
    </row>
    <row r="118" spans="1:7" ht="18" customHeight="1" x14ac:dyDescent="0.55000000000000004">
      <c r="A118" s="42" t="s">
        <v>304</v>
      </c>
      <c r="B118" s="44" t="s">
        <v>305</v>
      </c>
      <c r="E118" s="214">
        <v>3847967</v>
      </c>
      <c r="F118" s="145"/>
    </row>
    <row r="119" spans="1:7" ht="18" customHeight="1" x14ac:dyDescent="0.55000000000000004">
      <c r="A119" s="42" t="s">
        <v>306</v>
      </c>
      <c r="B119" s="105" t="s">
        <v>307</v>
      </c>
      <c r="E119" s="114">
        <v>200968167</v>
      </c>
      <c r="F119" s="146"/>
    </row>
    <row r="120" spans="1:7" ht="18" customHeight="1" x14ac:dyDescent="0.55000000000000004">
      <c r="A120" s="42"/>
      <c r="B120" s="105"/>
      <c r="E120" s="152"/>
      <c r="F120" s="126"/>
    </row>
    <row r="121" spans="1:7" ht="18" customHeight="1" x14ac:dyDescent="0.55000000000000004">
      <c r="A121" s="42" t="s">
        <v>308</v>
      </c>
      <c r="B121" s="105" t="s">
        <v>309</v>
      </c>
      <c r="E121" s="214">
        <v>189706615</v>
      </c>
      <c r="F121" s="145"/>
    </row>
    <row r="122" spans="1:7" ht="18" customHeight="1" x14ac:dyDescent="0.55000000000000004">
      <c r="A122" s="42"/>
      <c r="E122" s="152"/>
      <c r="F122" s="126"/>
    </row>
    <row r="123" spans="1:7" ht="18" customHeight="1" x14ac:dyDescent="0.55000000000000004">
      <c r="A123" s="42" t="s">
        <v>310</v>
      </c>
      <c r="B123" s="105" t="s">
        <v>311</v>
      </c>
      <c r="E123" s="350">
        <v>11261552</v>
      </c>
      <c r="F123" s="145"/>
    </row>
    <row r="124" spans="1:7" ht="18" customHeight="1" x14ac:dyDescent="0.55000000000000004">
      <c r="A124" s="42"/>
      <c r="E124" s="152"/>
      <c r="F124" s="126"/>
    </row>
    <row r="125" spans="1:7" ht="18" customHeight="1" x14ac:dyDescent="0.55000000000000004">
      <c r="A125" s="42" t="s">
        <v>312</v>
      </c>
      <c r="B125" s="105" t="s">
        <v>313</v>
      </c>
      <c r="E125" s="214">
        <v>2212794</v>
      </c>
      <c r="F125" s="145"/>
    </row>
    <row r="126" spans="1:7" ht="18" customHeight="1" x14ac:dyDescent="0.55000000000000004">
      <c r="A126" s="42"/>
      <c r="E126" s="152"/>
      <c r="F126" s="126"/>
    </row>
    <row r="127" spans="1:7" ht="18" customHeight="1" x14ac:dyDescent="0.55000000000000004">
      <c r="A127" s="42" t="s">
        <v>314</v>
      </c>
      <c r="B127" s="105" t="s">
        <v>315</v>
      </c>
      <c r="E127" s="214">
        <v>13474346</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v>0</v>
      </c>
    </row>
    <row r="132" spans="1:8" ht="18" customHeight="1" x14ac:dyDescent="0.55000000000000004">
      <c r="A132" s="42" t="s">
        <v>230</v>
      </c>
      <c r="B132" s="44" t="s">
        <v>10</v>
      </c>
      <c r="D132" s="113"/>
      <c r="E132" s="120"/>
      <c r="F132" s="120"/>
      <c r="G132" s="113"/>
      <c r="H132" s="114">
        <v>0</v>
      </c>
    </row>
    <row r="133" spans="1:8" ht="18" customHeight="1" x14ac:dyDescent="0.55000000000000004">
      <c r="A133" s="42" t="s">
        <v>231</v>
      </c>
      <c r="B133" s="43"/>
      <c r="D133" s="113"/>
      <c r="E133" s="120"/>
      <c r="F133" s="120"/>
      <c r="G133" s="113"/>
      <c r="H133" s="114">
        <v>0</v>
      </c>
    </row>
    <row r="134" spans="1:8" ht="18" customHeight="1" x14ac:dyDescent="0.55000000000000004">
      <c r="A134" s="42" t="s">
        <v>317</v>
      </c>
      <c r="B134" s="43"/>
      <c r="D134" s="113"/>
      <c r="E134" s="120"/>
      <c r="F134" s="120"/>
      <c r="G134" s="113"/>
      <c r="H134" s="114">
        <v>0</v>
      </c>
    </row>
    <row r="135" spans="1:8" ht="18" customHeight="1" x14ac:dyDescent="0.55000000000000004">
      <c r="A135" s="42" t="s">
        <v>318</v>
      </c>
      <c r="B135" s="43"/>
      <c r="D135" s="113"/>
      <c r="E135" s="120"/>
      <c r="F135" s="120"/>
      <c r="G135" s="113"/>
      <c r="H135" s="114">
        <v>0</v>
      </c>
    </row>
    <row r="136" spans="1:8" ht="18" customHeight="1" x14ac:dyDescent="0.55000000000000004">
      <c r="A136" s="110"/>
    </row>
    <row r="137" spans="1:8" ht="18" customHeight="1" x14ac:dyDescent="0.55000000000000004">
      <c r="A137" s="110" t="s">
        <v>174</v>
      </c>
      <c r="B137" s="105" t="s">
        <v>319</v>
      </c>
      <c r="D137" s="114">
        <v>0</v>
      </c>
      <c r="E137" s="114">
        <v>0</v>
      </c>
      <c r="F137" s="114">
        <v>0</v>
      </c>
      <c r="G137" s="114">
        <v>0</v>
      </c>
      <c r="H137" s="114">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v>726324</v>
      </c>
      <c r="E141" s="147">
        <v>395627</v>
      </c>
      <c r="F141" s="147">
        <v>0</v>
      </c>
      <c r="G141" s="147">
        <v>5020</v>
      </c>
      <c r="H141" s="147">
        <v>1116931</v>
      </c>
    </row>
    <row r="142" spans="1:8" ht="18" customHeight="1" x14ac:dyDescent="0.55000000000000004">
      <c r="A142" s="42" t="s">
        <v>148</v>
      </c>
      <c r="B142" s="105" t="s">
        <v>176</v>
      </c>
      <c r="D142" s="147">
        <v>0</v>
      </c>
      <c r="E142" s="147">
        <v>0</v>
      </c>
      <c r="F142" s="147">
        <v>0</v>
      </c>
      <c r="G142" s="147">
        <v>0</v>
      </c>
      <c r="H142" s="147">
        <v>0</v>
      </c>
    </row>
    <row r="143" spans="1:8" ht="18" customHeight="1" x14ac:dyDescent="0.55000000000000004">
      <c r="A143" s="42" t="s">
        <v>200</v>
      </c>
      <c r="B143" s="105" t="s">
        <v>177</v>
      </c>
      <c r="D143" s="147">
        <v>15349364</v>
      </c>
      <c r="E143" s="147">
        <v>0</v>
      </c>
      <c r="F143" s="147">
        <v>0</v>
      </c>
      <c r="G143" s="147">
        <v>5601547</v>
      </c>
      <c r="H143" s="147">
        <v>9747817</v>
      </c>
    </row>
    <row r="144" spans="1:8" ht="18" customHeight="1" x14ac:dyDescent="0.55000000000000004">
      <c r="A144" s="42" t="s">
        <v>154</v>
      </c>
      <c r="B144" s="105" t="s">
        <v>8</v>
      </c>
      <c r="D144" s="147">
        <v>0</v>
      </c>
      <c r="E144" s="147">
        <v>0</v>
      </c>
      <c r="F144" s="147">
        <v>0</v>
      </c>
      <c r="G144" s="147">
        <v>0</v>
      </c>
      <c r="H144" s="147">
        <v>0</v>
      </c>
    </row>
    <row r="145" spans="1:8" ht="18" customHeight="1" x14ac:dyDescent="0.55000000000000004">
      <c r="A145" s="42" t="s">
        <v>159</v>
      </c>
      <c r="B145" s="105" t="s">
        <v>9</v>
      </c>
      <c r="D145" s="147">
        <v>113981</v>
      </c>
      <c r="E145" s="147">
        <v>0</v>
      </c>
      <c r="F145" s="147">
        <v>0</v>
      </c>
      <c r="G145" s="147">
        <v>0</v>
      </c>
      <c r="H145" s="147">
        <v>113981</v>
      </c>
    </row>
    <row r="146" spans="1:8" ht="18" customHeight="1" x14ac:dyDescent="0.55000000000000004">
      <c r="A146" s="42" t="s">
        <v>166</v>
      </c>
      <c r="B146" s="105" t="s">
        <v>178</v>
      </c>
      <c r="D146" s="147">
        <v>986407</v>
      </c>
      <c r="E146" s="147">
        <v>230344</v>
      </c>
      <c r="F146" s="147">
        <v>0</v>
      </c>
      <c r="G146" s="147">
        <v>2730</v>
      </c>
      <c r="H146" s="147">
        <v>1214021</v>
      </c>
    </row>
    <row r="147" spans="1:8" ht="18" customHeight="1" x14ac:dyDescent="0.55000000000000004">
      <c r="A147" s="42" t="s">
        <v>170</v>
      </c>
      <c r="B147" s="105" t="s">
        <v>11</v>
      </c>
      <c r="D147" s="114">
        <v>325879</v>
      </c>
      <c r="E147" s="114">
        <v>140908</v>
      </c>
      <c r="F147" s="114">
        <v>0</v>
      </c>
      <c r="G147" s="114">
        <v>0</v>
      </c>
      <c r="H147" s="114">
        <v>466787</v>
      </c>
    </row>
    <row r="148" spans="1:8" ht="18" customHeight="1" x14ac:dyDescent="0.55000000000000004">
      <c r="A148" s="42" t="s">
        <v>235</v>
      </c>
      <c r="B148" s="105" t="s">
        <v>179</v>
      </c>
      <c r="D148" s="148" t="s">
        <v>321</v>
      </c>
      <c r="E148" s="148" t="s">
        <v>321</v>
      </c>
      <c r="F148" s="148"/>
      <c r="G148" s="148" t="s">
        <v>321</v>
      </c>
      <c r="H148" s="147">
        <v>3911833</v>
      </c>
    </row>
    <row r="149" spans="1:8" ht="18" customHeight="1" x14ac:dyDescent="0.55000000000000004">
      <c r="A149" s="42" t="s">
        <v>174</v>
      </c>
      <c r="B149" s="105" t="s">
        <v>180</v>
      </c>
      <c r="D149" s="114">
        <v>0</v>
      </c>
      <c r="E149" s="114">
        <v>0</v>
      </c>
      <c r="F149" s="114">
        <v>0</v>
      </c>
      <c r="G149" s="114">
        <v>0</v>
      </c>
      <c r="H149" s="114">
        <v>0</v>
      </c>
    </row>
    <row r="150" spans="1:8" ht="18" customHeight="1" x14ac:dyDescent="0.55000000000000004">
      <c r="A150" s="42" t="s">
        <v>107</v>
      </c>
      <c r="B150" s="105" t="s">
        <v>108</v>
      </c>
      <c r="D150" s="114">
        <f>D18</f>
        <v>3108370.7536334023</v>
      </c>
      <c r="E150" s="114">
        <f t="shared" ref="E150:H150" si="0">E18</f>
        <v>0</v>
      </c>
      <c r="F150" s="114">
        <f t="shared" si="0"/>
        <v>0</v>
      </c>
      <c r="G150" s="114">
        <f t="shared" si="0"/>
        <v>2512939.6127491738</v>
      </c>
      <c r="H150" s="114">
        <f t="shared" si="0"/>
        <v>595431.14088422852</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20610325.753633402</v>
      </c>
      <c r="E152" s="199">
        <f t="shared" ref="E152:H152" si="1">SUM(E141:E150)</f>
        <v>766879</v>
      </c>
      <c r="F152" s="199">
        <f t="shared" si="1"/>
        <v>0</v>
      </c>
      <c r="G152" s="199">
        <f t="shared" si="1"/>
        <v>8122236.6127491742</v>
      </c>
      <c r="H152" s="199">
        <f t="shared" si="1"/>
        <v>17166801.140884228</v>
      </c>
    </row>
    <row r="154" spans="1:8" ht="18" customHeight="1" x14ac:dyDescent="0.55000000000000004">
      <c r="A154" s="110" t="s">
        <v>322</v>
      </c>
      <c r="B154" s="105" t="s">
        <v>323</v>
      </c>
      <c r="D154" s="200">
        <v>9.0491314707186146E-2</v>
      </c>
    </row>
    <row r="155" spans="1:8" ht="18" customHeight="1" x14ac:dyDescent="0.55000000000000004">
      <c r="A155" s="110" t="s">
        <v>324</v>
      </c>
      <c r="B155" s="105" t="s">
        <v>325</v>
      </c>
      <c r="D155" s="200">
        <v>1.2740359346568657</v>
      </c>
      <c r="F155" s="152"/>
    </row>
  </sheetData>
  <mergeCells count="2">
    <mergeCell ref="C2:D2"/>
    <mergeCell ref="B13:D13"/>
  </mergeCells>
  <hyperlinks>
    <hyperlink ref="C11" r:id="rId1" xr:uid="{0A0CB11F-059B-44AB-84A9-9016CDD6BD57}"/>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216F-C722-4862-99AD-D7D4FF925DC6}">
  <sheetPr>
    <tabColor theme="3" tint="0.59999389629810485"/>
    <pageSetUpPr fitToPage="1"/>
  </sheetPr>
  <dimension ref="A1:V137"/>
  <sheetViews>
    <sheetView topLeftCell="A26" workbookViewId="0">
      <selection activeCell="A46" sqref="A46"/>
    </sheetView>
  </sheetViews>
  <sheetFormatPr defaultColWidth="9.26171875" defaultRowHeight="14.4" x14ac:dyDescent="0.55000000000000004"/>
  <cols>
    <col min="1" max="1" width="23" style="427" customWidth="1"/>
    <col min="2" max="2" width="19.15625" style="427" bestFit="1" customWidth="1"/>
    <col min="3" max="3" width="18.578125" style="427" customWidth="1"/>
    <col min="4" max="7" width="17.578125" style="427" customWidth="1"/>
    <col min="8" max="8" width="22.26171875" style="427" customWidth="1"/>
    <col min="9" max="20" width="9.26171875" style="427"/>
    <col min="21" max="21" width="27" style="427" customWidth="1"/>
    <col min="22" max="16384" width="9.26171875" style="427"/>
  </cols>
  <sheetData>
    <row r="1" spans="1:22" x14ac:dyDescent="0.55000000000000004">
      <c r="A1" s="426" t="s">
        <v>639</v>
      </c>
      <c r="B1" s="1"/>
      <c r="C1" s="1"/>
      <c r="D1" s="1"/>
      <c r="E1" s="1"/>
      <c r="F1" s="1"/>
      <c r="G1" s="1"/>
      <c r="H1" s="1"/>
      <c r="I1" s="1"/>
      <c r="J1" s="1"/>
      <c r="K1" s="1"/>
      <c r="L1" s="1"/>
      <c r="M1" s="1"/>
      <c r="N1" s="1"/>
      <c r="O1" s="1"/>
      <c r="P1" s="1"/>
      <c r="Q1" s="1"/>
      <c r="R1" s="1"/>
    </row>
    <row r="2" spans="1:22" ht="43.2" x14ac:dyDescent="0.55000000000000004">
      <c r="A2" s="26" t="s">
        <v>640</v>
      </c>
      <c r="B2" s="26" t="s">
        <v>2</v>
      </c>
      <c r="C2" s="26" t="s">
        <v>4</v>
      </c>
      <c r="D2" s="1"/>
      <c r="E2" s="1"/>
      <c r="F2" s="1"/>
      <c r="G2" s="520"/>
      <c r="H2" s="1"/>
      <c r="I2" s="1"/>
      <c r="J2" s="1"/>
      <c r="K2" s="1"/>
      <c r="L2" s="1"/>
      <c r="M2" s="1"/>
      <c r="N2" s="1"/>
      <c r="O2" s="1"/>
      <c r="P2" s="1"/>
      <c r="Q2" s="1"/>
      <c r="R2" s="1"/>
    </row>
    <row r="3" spans="1:22" ht="41.25" customHeight="1" x14ac:dyDescent="0.55000000000000004">
      <c r="A3" s="428" t="s">
        <v>179</v>
      </c>
      <c r="B3" s="429">
        <f>'CB Table 1'!C12</f>
        <v>0.18730422721369738</v>
      </c>
      <c r="C3" s="429">
        <f>'CB Table 1'!E12</f>
        <v>9.0420995911288434E-3</v>
      </c>
      <c r="D3" s="1"/>
      <c r="E3" s="1"/>
      <c r="F3" s="1"/>
      <c r="G3" s="1"/>
      <c r="H3" s="1"/>
      <c r="I3" s="1"/>
      <c r="J3" s="1"/>
      <c r="K3" s="1"/>
      <c r="L3" s="1"/>
      <c r="M3" s="1"/>
      <c r="N3" s="1"/>
      <c r="O3" s="1"/>
      <c r="P3" s="1"/>
      <c r="Q3" s="1"/>
      <c r="R3" s="1"/>
      <c r="T3" s="430"/>
      <c r="U3" s="431"/>
      <c r="V3" s="432"/>
    </row>
    <row r="4" spans="1:22" ht="25.8" x14ac:dyDescent="0.55000000000000004">
      <c r="A4" s="428" t="s">
        <v>7</v>
      </c>
      <c r="B4" s="429">
        <f>'CB Table 1'!C6</f>
        <v>0.35092343526580577</v>
      </c>
      <c r="C4" s="429">
        <f>'CB Table 1'!E6</f>
        <v>0.59638171076876467</v>
      </c>
      <c r="D4" s="1"/>
      <c r="E4" s="1"/>
      <c r="F4" s="1"/>
      <c r="G4" s="1"/>
      <c r="H4" s="1"/>
      <c r="I4" s="1"/>
      <c r="J4" s="1"/>
      <c r="K4" s="1"/>
      <c r="L4" s="1"/>
      <c r="M4" s="1"/>
      <c r="N4" s="1"/>
      <c r="O4" s="1"/>
      <c r="P4" s="1"/>
      <c r="Q4" s="1"/>
      <c r="R4" s="1"/>
      <c r="T4" s="430"/>
      <c r="U4" s="431"/>
      <c r="V4" s="432"/>
    </row>
    <row r="5" spans="1:22" x14ac:dyDescent="0.55000000000000004">
      <c r="A5" s="428" t="s">
        <v>176</v>
      </c>
      <c r="B5" s="429">
        <f>'CB Table 1'!C5</f>
        <v>0.32048842850961856</v>
      </c>
      <c r="C5" s="429">
        <f>'CB Table 1'!E5</f>
        <v>0.17671338804616776</v>
      </c>
      <c r="D5" s="1"/>
      <c r="E5" s="1"/>
      <c r="F5" s="1"/>
      <c r="G5" s="1"/>
      <c r="H5" s="1"/>
      <c r="I5" s="1"/>
      <c r="J5" s="1"/>
      <c r="K5" s="1"/>
      <c r="L5" s="1"/>
      <c r="M5" s="1"/>
      <c r="N5" s="1"/>
      <c r="O5" s="1"/>
      <c r="P5" s="1"/>
      <c r="Q5" s="1"/>
      <c r="R5" s="1"/>
      <c r="T5" s="430"/>
      <c r="U5" s="433"/>
      <c r="V5" s="432"/>
    </row>
    <row r="6" spans="1:22" ht="27" customHeight="1" x14ac:dyDescent="0.55000000000000004">
      <c r="A6" s="428" t="s">
        <v>6</v>
      </c>
      <c r="B6" s="429">
        <f>'CB Table 1'!C4</f>
        <v>7.5788595955001578E-2</v>
      </c>
      <c r="C6" s="429">
        <f>'CB Table 1'!E4</f>
        <v>0.10655588127380239</v>
      </c>
      <c r="D6" s="1"/>
      <c r="E6" s="1"/>
      <c r="F6" s="1"/>
      <c r="G6" s="1"/>
      <c r="H6" s="1"/>
      <c r="I6" s="1"/>
      <c r="J6" s="1"/>
      <c r="K6" s="1"/>
      <c r="L6" s="1"/>
      <c r="M6" s="1"/>
      <c r="N6" s="1"/>
      <c r="O6" s="1"/>
      <c r="P6" s="1"/>
      <c r="Q6" s="1"/>
      <c r="R6" s="1"/>
      <c r="T6" s="430"/>
      <c r="U6" s="431"/>
      <c r="V6" s="432"/>
    </row>
    <row r="7" spans="1:22" x14ac:dyDescent="0.55000000000000004">
      <c r="A7" s="428" t="s">
        <v>5</v>
      </c>
      <c r="B7" s="429">
        <f>'CB Table 1'!C3</f>
        <v>2.6940125604358198E-2</v>
      </c>
      <c r="C7" s="429">
        <f>'CB Table 1'!E3</f>
        <v>4.5783770992903206E-2</v>
      </c>
      <c r="D7" s="1"/>
      <c r="E7" s="1"/>
      <c r="F7" s="1"/>
      <c r="G7" s="1"/>
      <c r="H7" s="1"/>
      <c r="I7" s="1"/>
      <c r="J7" s="1"/>
      <c r="K7" s="1"/>
      <c r="L7" s="1"/>
      <c r="M7" s="1"/>
      <c r="N7" s="1"/>
      <c r="O7" s="1"/>
      <c r="P7" s="1"/>
      <c r="Q7" s="1"/>
      <c r="R7" s="1"/>
      <c r="T7" s="430"/>
      <c r="U7" s="431"/>
      <c r="V7" s="432"/>
    </row>
    <row r="8" spans="1:22" x14ac:dyDescent="0.55000000000000004">
      <c r="A8" s="428" t="s">
        <v>10</v>
      </c>
      <c r="B8" s="429">
        <f>'CB Table 1'!C9</f>
        <v>1.485894114343848E-2</v>
      </c>
      <c r="C8" s="429">
        <f>'CB Table 1'!E9</f>
        <v>2.525223410235921E-2</v>
      </c>
      <c r="D8" s="1"/>
      <c r="E8" s="1"/>
      <c r="F8" s="1"/>
      <c r="G8" s="1"/>
      <c r="H8" s="1"/>
      <c r="I8" s="1"/>
      <c r="J8" s="1"/>
      <c r="K8" s="1"/>
      <c r="L8" s="1"/>
      <c r="M8" s="1"/>
      <c r="N8" s="1"/>
      <c r="O8" s="1"/>
      <c r="P8" s="1"/>
      <c r="Q8" s="1"/>
      <c r="R8" s="1"/>
      <c r="T8" s="430"/>
      <c r="U8" s="431"/>
      <c r="V8" s="432"/>
    </row>
    <row r="9" spans="1:22" ht="27.75" customHeight="1" x14ac:dyDescent="0.55000000000000004">
      <c r="A9" s="428" t="s">
        <v>9</v>
      </c>
      <c r="B9" s="429">
        <f>'CB Table 1'!C8</f>
        <v>1.0107141693890487E-2</v>
      </c>
      <c r="C9" s="429">
        <f>'CB Table 1'!E8</f>
        <v>1.7176722466024665E-2</v>
      </c>
      <c r="D9" s="1"/>
      <c r="E9" s="1"/>
      <c r="F9" s="1"/>
      <c r="G9" s="1"/>
      <c r="H9" s="1"/>
      <c r="I9" s="1"/>
      <c r="J9" s="1"/>
      <c r="K9" s="1"/>
      <c r="L9" s="1"/>
      <c r="M9" s="1"/>
      <c r="N9" s="1"/>
      <c r="O9" s="1"/>
      <c r="P9" s="1"/>
      <c r="Q9" s="1"/>
      <c r="R9" s="1"/>
      <c r="T9" s="430"/>
      <c r="U9" s="431"/>
      <c r="V9" s="432"/>
    </row>
    <row r="10" spans="1:22" ht="22.5" customHeight="1" x14ac:dyDescent="0.55000000000000004">
      <c r="A10" s="428" t="s">
        <v>8</v>
      </c>
      <c r="B10" s="429">
        <f>'CB Table 1'!C7</f>
        <v>5.8873251896672885E-3</v>
      </c>
      <c r="C10" s="429">
        <f>'CB Table 1'!E7</f>
        <v>1.0005296642004982E-2</v>
      </c>
      <c r="D10" s="1"/>
      <c r="E10" s="1"/>
      <c r="F10" s="1"/>
      <c r="G10" s="1"/>
      <c r="H10" s="1"/>
      <c r="I10" s="1"/>
      <c r="J10" s="1"/>
      <c r="K10" s="1"/>
      <c r="L10" s="1"/>
      <c r="M10" s="1"/>
      <c r="N10" s="1"/>
      <c r="O10" s="1"/>
      <c r="P10" s="1"/>
      <c r="Q10" s="1"/>
      <c r="R10" s="1"/>
      <c r="T10" s="430"/>
      <c r="U10" s="431"/>
      <c r="V10" s="432"/>
    </row>
    <row r="11" spans="1:22" ht="25.8" x14ac:dyDescent="0.55000000000000004">
      <c r="A11" s="428" t="s">
        <v>11</v>
      </c>
      <c r="B11" s="429">
        <f>'CB Table 1'!C10</f>
        <v>6.8108800319561314E-3</v>
      </c>
      <c r="C11" s="429">
        <f>'CB Table 1'!E10</f>
        <v>1.1574844758436141E-2</v>
      </c>
      <c r="D11" s="1"/>
      <c r="E11" s="1"/>
      <c r="F11" s="1"/>
      <c r="G11" s="1"/>
      <c r="H11" s="1"/>
      <c r="I11" s="1"/>
      <c r="J11" s="1"/>
      <c r="K11" s="1"/>
      <c r="L11" s="1"/>
      <c r="M11" s="1"/>
      <c r="N11" s="1"/>
      <c r="O11" s="1"/>
      <c r="P11" s="1"/>
      <c r="Q11" s="1"/>
      <c r="R11" s="1"/>
      <c r="T11" s="430"/>
      <c r="U11" s="431"/>
      <c r="V11" s="432"/>
    </row>
    <row r="12" spans="1:22" x14ac:dyDescent="0.55000000000000004">
      <c r="A12" s="1"/>
      <c r="B12" s="434">
        <f>SUM(B3:B11)</f>
        <v>0.99910910060743385</v>
      </c>
      <c r="C12" s="434">
        <f>SUM(C3:C11)</f>
        <v>0.99848594864159201</v>
      </c>
      <c r="D12" s="1"/>
      <c r="E12" s="1"/>
      <c r="F12" s="1"/>
      <c r="G12" s="1"/>
      <c r="H12" s="1"/>
      <c r="I12" s="1"/>
      <c r="J12" s="1"/>
      <c r="K12" s="1"/>
      <c r="L12" s="1"/>
      <c r="M12" s="1"/>
      <c r="N12" s="1"/>
      <c r="O12" s="1"/>
      <c r="P12" s="1"/>
      <c r="Q12" s="1"/>
      <c r="R12" s="1"/>
    </row>
    <row r="13" spans="1:22" x14ac:dyDescent="0.55000000000000004">
      <c r="A13" s="1" t="s">
        <v>641</v>
      </c>
      <c r="B13" s="1"/>
      <c r="C13" s="1"/>
      <c r="D13" s="1"/>
      <c r="E13" s="1"/>
      <c r="F13" s="1"/>
      <c r="G13" s="1"/>
      <c r="H13" s="1"/>
      <c r="I13" s="1"/>
      <c r="J13" s="1"/>
      <c r="K13" s="1"/>
      <c r="L13" s="1"/>
      <c r="M13" s="1"/>
      <c r="N13" s="1"/>
      <c r="O13" s="1"/>
      <c r="P13" s="1"/>
      <c r="Q13" s="1"/>
      <c r="R13" s="1"/>
    </row>
    <row r="14" spans="1:22" x14ac:dyDescent="0.55000000000000004">
      <c r="A14" s="1"/>
      <c r="B14" s="1"/>
      <c r="C14" s="1"/>
      <c r="D14" s="1"/>
      <c r="E14" s="1"/>
      <c r="F14" s="1"/>
      <c r="G14" s="1"/>
      <c r="H14" s="1"/>
      <c r="I14" s="1"/>
      <c r="J14" s="1"/>
      <c r="K14" s="1"/>
      <c r="L14" s="1"/>
      <c r="M14" s="1"/>
      <c r="N14" s="1"/>
      <c r="O14" s="1"/>
      <c r="P14" s="1"/>
      <c r="Q14" s="1"/>
      <c r="R14" s="1"/>
    </row>
    <row r="15" spans="1:22" x14ac:dyDescent="0.55000000000000004">
      <c r="A15" s="1"/>
      <c r="B15" s="1"/>
      <c r="C15" s="1"/>
      <c r="D15" s="1"/>
      <c r="E15" s="1"/>
      <c r="F15" s="1"/>
      <c r="G15" s="1"/>
      <c r="H15" s="1"/>
      <c r="I15" s="1"/>
      <c r="J15" s="1"/>
      <c r="K15" s="1"/>
      <c r="L15" s="1"/>
      <c r="M15" s="1"/>
      <c r="N15" s="1"/>
      <c r="O15" s="1"/>
      <c r="P15" s="1"/>
      <c r="Q15" s="1"/>
      <c r="R15" s="1"/>
    </row>
    <row r="16" spans="1:22" x14ac:dyDescent="0.55000000000000004">
      <c r="A16" s="1"/>
      <c r="B16" s="1"/>
      <c r="C16" s="1"/>
      <c r="D16" s="1"/>
      <c r="E16" s="1"/>
      <c r="F16" s="1"/>
      <c r="G16" s="1"/>
      <c r="H16" s="1"/>
      <c r="I16" s="1"/>
      <c r="J16" s="1"/>
      <c r="K16" s="1"/>
      <c r="L16" s="1"/>
      <c r="M16" s="1"/>
      <c r="N16" s="1"/>
      <c r="O16" s="1"/>
      <c r="P16" s="1"/>
      <c r="Q16" s="1"/>
      <c r="R16" s="1"/>
    </row>
    <row r="17" spans="1:18" x14ac:dyDescent="0.55000000000000004">
      <c r="A17" s="1"/>
      <c r="B17" s="1"/>
      <c r="C17" s="1"/>
      <c r="D17" s="1"/>
      <c r="E17" s="1"/>
      <c r="F17" s="1"/>
      <c r="G17" s="1"/>
      <c r="H17" s="1"/>
      <c r="I17" s="1"/>
      <c r="J17" s="1"/>
      <c r="K17" s="1"/>
      <c r="L17" s="1"/>
      <c r="M17" s="1"/>
      <c r="N17" s="1"/>
      <c r="O17" s="1"/>
      <c r="P17" s="1"/>
      <c r="Q17" s="1"/>
      <c r="R17" s="1"/>
    </row>
    <row r="18" spans="1:18" x14ac:dyDescent="0.55000000000000004">
      <c r="A18" s="1"/>
      <c r="B18" s="1"/>
      <c r="C18" s="1"/>
      <c r="D18" s="1"/>
      <c r="E18" s="1"/>
      <c r="F18" s="1"/>
      <c r="G18" s="1"/>
      <c r="H18" s="1"/>
      <c r="I18" s="1"/>
      <c r="J18" s="1"/>
      <c r="K18" s="1"/>
      <c r="L18" s="1"/>
      <c r="M18" s="1"/>
      <c r="N18" s="1"/>
      <c r="O18" s="1"/>
      <c r="P18" s="1"/>
      <c r="Q18" s="1"/>
      <c r="R18" s="1"/>
    </row>
    <row r="19" spans="1:18" ht="18.3" x14ac:dyDescent="0.7">
      <c r="A19" s="435" t="s">
        <v>659</v>
      </c>
      <c r="B19" s="1"/>
      <c r="C19" s="1"/>
      <c r="D19" s="1"/>
      <c r="E19" s="1"/>
      <c r="F19" s="1"/>
      <c r="G19" s="1"/>
      <c r="H19" s="1"/>
      <c r="I19" s="1"/>
      <c r="J19" s="1"/>
      <c r="K19" s="1"/>
      <c r="L19" s="1"/>
      <c r="M19" s="1"/>
      <c r="N19" s="1"/>
      <c r="O19" s="1"/>
      <c r="P19" s="1"/>
      <c r="Q19" s="1"/>
      <c r="R19" s="1"/>
    </row>
    <row r="20" spans="1:18" x14ac:dyDescent="0.55000000000000004">
      <c r="A20" s="1"/>
      <c r="B20" s="1"/>
      <c r="C20" s="1"/>
      <c r="D20" s="1"/>
      <c r="E20" s="1"/>
      <c r="F20" s="1"/>
      <c r="G20" s="1"/>
      <c r="H20" s="1"/>
      <c r="I20" s="1"/>
      <c r="J20" s="1"/>
      <c r="K20" s="1"/>
      <c r="L20" s="1"/>
      <c r="M20" s="1"/>
      <c r="N20" s="1"/>
      <c r="O20" s="1"/>
      <c r="P20" s="1"/>
      <c r="Q20" s="1"/>
      <c r="R20" s="1"/>
    </row>
    <row r="21" spans="1:18" ht="28.8" x14ac:dyDescent="0.55000000000000004">
      <c r="A21" s="436" t="s">
        <v>642</v>
      </c>
      <c r="B21" s="436" t="s">
        <v>179</v>
      </c>
      <c r="C21" s="436" t="s">
        <v>622</v>
      </c>
      <c r="D21" s="436" t="s">
        <v>643</v>
      </c>
      <c r="E21" s="436" t="s">
        <v>624</v>
      </c>
      <c r="F21" s="477" t="s">
        <v>660</v>
      </c>
      <c r="G21" s="437" t="s">
        <v>644</v>
      </c>
      <c r="H21" s="436" t="s">
        <v>628</v>
      </c>
      <c r="I21" s="1"/>
      <c r="J21" s="1"/>
      <c r="K21" s="1"/>
      <c r="L21" s="1"/>
      <c r="M21" s="1"/>
      <c r="N21" s="1"/>
      <c r="O21" s="1"/>
      <c r="P21" s="1"/>
      <c r="Q21" s="1"/>
      <c r="R21" s="1"/>
    </row>
    <row r="22" spans="1:18" x14ac:dyDescent="0.55000000000000004">
      <c r="A22" s="1">
        <v>2012</v>
      </c>
      <c r="B22" s="438">
        <f t="shared" ref="B22:C32" si="0">+B33/1000000</f>
        <v>442.00888400000002</v>
      </c>
      <c r="C22" s="438">
        <f t="shared" si="0"/>
        <v>272.34654399999999</v>
      </c>
      <c r="D22" s="438">
        <f t="shared" ref="D22:D32" si="1">+D33/1000000</f>
        <v>12.259686</v>
      </c>
      <c r="E22" s="438"/>
      <c r="F22" s="438"/>
      <c r="G22" s="438"/>
      <c r="H22" s="438">
        <f t="shared" ref="H22:H30" si="2">SUM(B22:D22)</f>
        <v>726.61511400000006</v>
      </c>
      <c r="I22" s="1"/>
      <c r="J22" s="1"/>
      <c r="K22" s="1"/>
      <c r="L22" s="1"/>
      <c r="M22" s="1"/>
      <c r="N22" s="1"/>
      <c r="O22" s="1"/>
      <c r="P22" s="1"/>
      <c r="Q22" s="1"/>
      <c r="R22" s="1"/>
    </row>
    <row r="23" spans="1:18" x14ac:dyDescent="0.55000000000000004">
      <c r="A23" s="1">
        <v>2013</v>
      </c>
      <c r="B23" s="438">
        <f t="shared" si="0"/>
        <v>462.590418</v>
      </c>
      <c r="C23" s="438">
        <f t="shared" si="0"/>
        <v>316.213911</v>
      </c>
      <c r="D23" s="438">
        <f t="shared" si="1"/>
        <v>13.303674000000001</v>
      </c>
      <c r="E23" s="438"/>
      <c r="F23" s="438"/>
      <c r="G23" s="438"/>
      <c r="H23" s="438">
        <f t="shared" si="2"/>
        <v>792.10800300000005</v>
      </c>
      <c r="I23" s="1"/>
      <c r="J23" s="1"/>
      <c r="K23" s="1"/>
      <c r="L23" s="1"/>
      <c r="M23" s="1"/>
      <c r="N23" s="1"/>
      <c r="O23" s="1"/>
      <c r="P23" s="1"/>
      <c r="Q23" s="1"/>
      <c r="R23" s="1"/>
    </row>
    <row r="24" spans="1:18" x14ac:dyDescent="0.55000000000000004">
      <c r="A24" s="1">
        <v>2014</v>
      </c>
      <c r="B24" s="438">
        <f t="shared" si="0"/>
        <v>463.908838</v>
      </c>
      <c r="C24" s="438">
        <f t="shared" si="0"/>
        <v>294.40706</v>
      </c>
      <c r="D24" s="438">
        <f t="shared" si="1"/>
        <v>15.140921000000001</v>
      </c>
      <c r="E24" s="438"/>
      <c r="F24" s="438"/>
      <c r="G24" s="438"/>
      <c r="H24" s="438">
        <f t="shared" si="2"/>
        <v>773.45681900000011</v>
      </c>
      <c r="I24" s="1"/>
      <c r="J24" s="1"/>
      <c r="K24" s="1"/>
      <c r="L24" s="1"/>
      <c r="M24" s="1"/>
      <c r="N24" s="1"/>
      <c r="O24" s="1"/>
      <c r="P24" s="1"/>
      <c r="Q24" s="1"/>
      <c r="R24" s="1"/>
    </row>
    <row r="25" spans="1:18" x14ac:dyDescent="0.55000000000000004">
      <c r="A25" s="1">
        <v>2015</v>
      </c>
      <c r="B25" s="438">
        <f t="shared" si="0"/>
        <v>428.14220477171256</v>
      </c>
      <c r="C25" s="438">
        <f t="shared" si="0"/>
        <v>302.62216699999999</v>
      </c>
      <c r="D25" s="438">
        <f t="shared" si="1"/>
        <v>15.335908928590001</v>
      </c>
      <c r="E25" s="438"/>
      <c r="F25" s="438"/>
      <c r="G25" s="438"/>
      <c r="H25" s="438">
        <f t="shared" si="2"/>
        <v>746.10028070030262</v>
      </c>
      <c r="I25" s="1"/>
      <c r="J25" s="1"/>
      <c r="K25" s="1"/>
      <c r="L25" s="1"/>
      <c r="M25" s="1"/>
      <c r="N25" s="1"/>
      <c r="O25" s="1"/>
      <c r="P25" s="1"/>
      <c r="Q25" s="1"/>
      <c r="R25" s="1"/>
    </row>
    <row r="26" spans="1:18" x14ac:dyDescent="0.55000000000000004">
      <c r="A26" s="1">
        <v>2016</v>
      </c>
      <c r="B26" s="438">
        <f t="shared" si="0"/>
        <v>343.87975935278638</v>
      </c>
      <c r="C26" s="438">
        <f t="shared" si="0"/>
        <v>336.45116132896806</v>
      </c>
      <c r="D26" s="438">
        <f t="shared" si="1"/>
        <v>15.674793067800005</v>
      </c>
      <c r="E26" s="438"/>
      <c r="F26" s="438"/>
      <c r="G26" s="438"/>
      <c r="H26" s="438">
        <f t="shared" si="2"/>
        <v>696.00571374955439</v>
      </c>
      <c r="I26" s="1"/>
      <c r="J26" s="1"/>
      <c r="K26" s="1"/>
      <c r="L26" s="1"/>
      <c r="M26" s="1"/>
      <c r="N26" s="1"/>
      <c r="O26" s="1"/>
      <c r="P26" s="1"/>
      <c r="Q26" s="1"/>
      <c r="R26" s="1"/>
    </row>
    <row r="27" spans="1:18" x14ac:dyDescent="0.55000000000000004">
      <c r="A27" s="1">
        <v>2017</v>
      </c>
      <c r="B27" s="438">
        <f t="shared" si="0"/>
        <v>307.57909999999998</v>
      </c>
      <c r="C27" s="438">
        <f t="shared" si="0"/>
        <v>342.76940100000002</v>
      </c>
      <c r="D27" s="438">
        <f t="shared" si="1"/>
        <v>16.218247999999999</v>
      </c>
      <c r="E27" s="438"/>
      <c r="F27" s="438"/>
      <c r="G27" s="438"/>
      <c r="H27" s="438">
        <f t="shared" si="2"/>
        <v>666.56674899999996</v>
      </c>
      <c r="I27" s="1"/>
      <c r="J27" s="1"/>
      <c r="K27" s="1"/>
      <c r="L27" s="1"/>
      <c r="M27" s="1"/>
      <c r="N27" s="1"/>
      <c r="O27" s="1"/>
      <c r="P27" s="1"/>
      <c r="Q27" s="1"/>
      <c r="R27" s="1"/>
    </row>
    <row r="28" spans="1:18" x14ac:dyDescent="0.55000000000000004">
      <c r="A28" s="1">
        <v>2018</v>
      </c>
      <c r="B28" s="438">
        <f t="shared" si="0"/>
        <v>301.54137674841866</v>
      </c>
      <c r="C28" s="438">
        <f t="shared" si="0"/>
        <v>344.07951964127801</v>
      </c>
      <c r="D28" s="438">
        <f t="shared" si="1"/>
        <v>16.639269999</v>
      </c>
      <c r="E28" s="438"/>
      <c r="F28" s="438"/>
      <c r="G28" s="438"/>
      <c r="H28" s="438">
        <f t="shared" si="2"/>
        <v>662.26016638869669</v>
      </c>
      <c r="I28" s="1"/>
      <c r="J28" s="1"/>
      <c r="K28" s="1"/>
      <c r="L28" s="1"/>
      <c r="M28" s="1"/>
      <c r="N28" s="1"/>
      <c r="O28" s="1"/>
      <c r="P28" s="1"/>
      <c r="Q28" s="1"/>
      <c r="R28" s="1"/>
    </row>
    <row r="29" spans="1:18" x14ac:dyDescent="0.55000000000000004">
      <c r="A29" s="28">
        <v>2019</v>
      </c>
      <c r="B29" s="438">
        <f t="shared" si="0"/>
        <v>280.32054054977982</v>
      </c>
      <c r="C29" s="438">
        <f t="shared" si="0"/>
        <v>352.61474722317746</v>
      </c>
      <c r="D29" s="438">
        <f t="shared" si="1"/>
        <v>16.992206434180002</v>
      </c>
      <c r="E29" s="438"/>
      <c r="F29" s="438"/>
      <c r="G29" s="438"/>
      <c r="H29" s="438">
        <f t="shared" si="2"/>
        <v>649.92749420713733</v>
      </c>
      <c r="I29" s="1"/>
      <c r="J29" s="1"/>
      <c r="K29" s="1"/>
      <c r="L29" s="1"/>
      <c r="M29" s="1"/>
      <c r="N29" s="1"/>
      <c r="O29" s="1"/>
      <c r="P29" s="1"/>
      <c r="Q29" s="1"/>
      <c r="R29" s="1"/>
    </row>
    <row r="30" spans="1:18" x14ac:dyDescent="0.55000000000000004">
      <c r="A30" s="1">
        <v>2020</v>
      </c>
      <c r="B30" s="438">
        <f t="shared" si="0"/>
        <v>332.22753366999643</v>
      </c>
      <c r="C30" s="438">
        <f t="shared" si="0"/>
        <v>354.84823966031098</v>
      </c>
      <c r="D30" s="438">
        <f t="shared" si="1"/>
        <v>18.666216124790296</v>
      </c>
      <c r="E30" s="438"/>
      <c r="F30" s="438"/>
      <c r="G30" s="438"/>
      <c r="H30" s="438">
        <f t="shared" si="2"/>
        <v>705.74198945509761</v>
      </c>
      <c r="I30" s="1"/>
      <c r="J30" s="1"/>
      <c r="K30" s="1"/>
      <c r="L30" s="1"/>
      <c r="M30" s="1"/>
      <c r="N30" s="1"/>
      <c r="O30" s="1"/>
      <c r="P30" s="1"/>
      <c r="Q30" s="1"/>
      <c r="R30" s="1"/>
    </row>
    <row r="31" spans="1:18" x14ac:dyDescent="0.55000000000000004">
      <c r="A31" s="1">
        <v>2021</v>
      </c>
      <c r="B31" s="438">
        <f t="shared" si="0"/>
        <v>329.41137069998263</v>
      </c>
      <c r="C31" s="438">
        <f t="shared" si="0"/>
        <v>373.89938028208957</v>
      </c>
      <c r="D31" s="438">
        <f t="shared" si="1"/>
        <v>17.532501487999998</v>
      </c>
      <c r="E31" s="438">
        <f>+E42/1000000</f>
        <v>17.243362434000002</v>
      </c>
      <c r="F31" s="438"/>
      <c r="G31" s="438">
        <f>+G42/1000000</f>
        <v>11.410715547699997</v>
      </c>
      <c r="H31" s="438">
        <f>SUM(B31:G31)</f>
        <v>749.4973304517722</v>
      </c>
      <c r="I31" s="1"/>
      <c r="J31" s="1"/>
      <c r="K31" s="1"/>
      <c r="L31" s="1"/>
      <c r="M31" s="1"/>
      <c r="N31" s="1"/>
      <c r="O31" s="1"/>
      <c r="P31" s="1"/>
      <c r="Q31" s="1"/>
      <c r="R31" s="1"/>
    </row>
    <row r="32" spans="1:18" x14ac:dyDescent="0.55000000000000004">
      <c r="A32" s="1">
        <v>2022</v>
      </c>
      <c r="B32" s="438">
        <f t="shared" si="0"/>
        <v>375.73154277467074</v>
      </c>
      <c r="C32" s="438">
        <f t="shared" si="0"/>
        <v>412.44121629386382</v>
      </c>
      <c r="D32" s="438">
        <f t="shared" si="1"/>
        <v>17.412985941000002</v>
      </c>
      <c r="E32" s="438">
        <f>+E43/1000000</f>
        <v>17.154888</v>
      </c>
      <c r="F32" s="438">
        <f>+F43/1000000</f>
        <v>0.16958568821989972</v>
      </c>
      <c r="G32" s="438">
        <f>+G43/1000000</f>
        <v>26.854323466499999</v>
      </c>
      <c r="H32" s="438">
        <f>SUM(B32:G32)</f>
        <v>849.76454216425441</v>
      </c>
      <c r="I32" s="1"/>
      <c r="J32" s="1"/>
      <c r="K32" s="1"/>
      <c r="L32" s="1"/>
      <c r="M32" s="1"/>
      <c r="N32" s="1"/>
      <c r="O32" s="1"/>
      <c r="P32" s="1"/>
      <c r="Q32" s="1"/>
      <c r="R32" s="1"/>
    </row>
    <row r="33" spans="1:18" x14ac:dyDescent="0.55000000000000004">
      <c r="A33" s="1">
        <v>2012</v>
      </c>
      <c r="B33" s="439">
        <v>442008884</v>
      </c>
      <c r="C33" s="438">
        <v>272346544</v>
      </c>
      <c r="D33" s="438">
        <v>12259686</v>
      </c>
      <c r="E33" s="438"/>
      <c r="F33" s="438"/>
      <c r="G33" s="438"/>
      <c r="H33" s="438">
        <f t="shared" ref="H33:H38" si="3">SUM(B33:D33)</f>
        <v>726615114</v>
      </c>
      <c r="I33" s="1"/>
      <c r="J33" s="1"/>
      <c r="K33" s="1"/>
      <c r="L33" s="1"/>
      <c r="M33" s="1"/>
      <c r="N33" s="1"/>
      <c r="O33" s="1"/>
      <c r="P33" s="1"/>
      <c r="Q33" s="1"/>
      <c r="R33" s="1"/>
    </row>
    <row r="34" spans="1:18" x14ac:dyDescent="0.55000000000000004">
      <c r="A34" s="1">
        <v>2013</v>
      </c>
      <c r="B34" s="439">
        <v>462590418</v>
      </c>
      <c r="C34" s="438">
        <v>316213911</v>
      </c>
      <c r="D34" s="438">
        <v>13303674</v>
      </c>
      <c r="E34" s="438"/>
      <c r="F34" s="438"/>
      <c r="G34" s="438"/>
      <c r="H34" s="438">
        <f t="shared" si="3"/>
        <v>792108003</v>
      </c>
      <c r="I34" s="1"/>
      <c r="J34" s="1"/>
      <c r="K34" s="1"/>
      <c r="L34" s="1"/>
      <c r="M34" s="1"/>
      <c r="N34" s="1"/>
      <c r="O34" s="1"/>
      <c r="P34" s="1"/>
      <c r="Q34" s="1"/>
      <c r="R34" s="1"/>
    </row>
    <row r="35" spans="1:18" x14ac:dyDescent="0.55000000000000004">
      <c r="A35" s="1">
        <v>2014</v>
      </c>
      <c r="B35" s="439">
        <v>463908838</v>
      </c>
      <c r="C35" s="438">
        <v>294407060</v>
      </c>
      <c r="D35" s="438">
        <v>15140921</v>
      </c>
      <c r="E35" s="438"/>
      <c r="F35" s="438"/>
      <c r="G35" s="438"/>
      <c r="H35" s="438">
        <f t="shared" si="3"/>
        <v>773456819</v>
      </c>
      <c r="I35" s="1"/>
      <c r="J35" s="1"/>
      <c r="K35" s="1"/>
      <c r="L35" s="1"/>
      <c r="M35" s="1"/>
      <c r="N35" s="1"/>
      <c r="O35" s="1"/>
      <c r="P35" s="1"/>
      <c r="Q35" s="1"/>
      <c r="R35" s="1"/>
    </row>
    <row r="36" spans="1:18" x14ac:dyDescent="0.55000000000000004">
      <c r="A36" s="1">
        <v>2015</v>
      </c>
      <c r="B36" s="439">
        <v>428142204.77171254</v>
      </c>
      <c r="C36" s="438">
        <v>302622167</v>
      </c>
      <c r="D36" s="438">
        <v>15335908.928590002</v>
      </c>
      <c r="E36" s="438"/>
      <c r="F36" s="438"/>
      <c r="G36" s="438"/>
      <c r="H36" s="438">
        <f t="shared" si="3"/>
        <v>746100280.7003026</v>
      </c>
      <c r="I36" s="1"/>
      <c r="J36" s="1"/>
      <c r="K36" s="1"/>
      <c r="L36" s="1"/>
      <c r="M36" s="1"/>
      <c r="N36" s="1"/>
      <c r="O36" s="1"/>
      <c r="P36" s="1"/>
      <c r="Q36" s="1"/>
      <c r="R36" s="1"/>
    </row>
    <row r="37" spans="1:18" x14ac:dyDescent="0.55000000000000004">
      <c r="A37" s="1">
        <v>2016</v>
      </c>
      <c r="B37" s="439">
        <v>343879759.35278636</v>
      </c>
      <c r="C37" s="438">
        <v>336451161.32896805</v>
      </c>
      <c r="D37" s="438">
        <v>15674793.067800004</v>
      </c>
      <c r="E37" s="438"/>
      <c r="F37" s="438"/>
      <c r="G37" s="438"/>
      <c r="H37" s="438">
        <f t="shared" si="3"/>
        <v>696005713.7495544</v>
      </c>
      <c r="I37" s="1"/>
      <c r="J37" s="1"/>
      <c r="K37" s="1"/>
      <c r="L37" s="1"/>
      <c r="M37" s="1"/>
      <c r="N37" s="1"/>
      <c r="O37" s="1"/>
      <c r="P37" s="1"/>
      <c r="Q37" s="1"/>
      <c r="R37" s="1"/>
    </row>
    <row r="38" spans="1:18" x14ac:dyDescent="0.55000000000000004">
      <c r="A38" s="1">
        <v>2017</v>
      </c>
      <c r="B38" s="440">
        <v>307579100</v>
      </c>
      <c r="C38" s="441">
        <v>342769401</v>
      </c>
      <c r="D38" s="441">
        <v>16218248</v>
      </c>
      <c r="E38" s="441"/>
      <c r="F38" s="441"/>
      <c r="G38" s="441"/>
      <c r="H38" s="438">
        <f t="shared" si="3"/>
        <v>666566749</v>
      </c>
      <c r="I38" s="1"/>
      <c r="J38" s="1"/>
      <c r="K38" s="1"/>
      <c r="L38" s="1"/>
      <c r="M38" s="1"/>
      <c r="N38" s="1"/>
      <c r="O38" s="1"/>
      <c r="P38" s="1"/>
      <c r="Q38" s="1"/>
      <c r="R38" s="1"/>
    </row>
    <row r="39" spans="1:18" x14ac:dyDescent="0.55000000000000004">
      <c r="A39" s="1">
        <v>2018</v>
      </c>
      <c r="B39" s="440">
        <v>301541376.74841863</v>
      </c>
      <c r="C39" s="441">
        <v>344079519.64127803</v>
      </c>
      <c r="D39" s="441">
        <v>16639269.999</v>
      </c>
      <c r="E39" s="441"/>
      <c r="F39" s="441"/>
      <c r="G39" s="441"/>
      <c r="H39" s="438">
        <v>662260166.38869655</v>
      </c>
      <c r="I39" s="1"/>
      <c r="J39" s="1"/>
      <c r="K39" s="1"/>
      <c r="L39" s="1"/>
      <c r="M39" s="1"/>
      <c r="N39" s="1"/>
      <c r="O39" s="1"/>
      <c r="P39" s="1"/>
      <c r="Q39" s="1"/>
      <c r="R39" s="1"/>
    </row>
    <row r="40" spans="1:18" x14ac:dyDescent="0.55000000000000004">
      <c r="A40" s="28">
        <v>2019</v>
      </c>
      <c r="B40" s="442">
        <v>280320540.54977983</v>
      </c>
      <c r="C40" s="443">
        <v>352614747.22317743</v>
      </c>
      <c r="D40" s="443">
        <v>16992206.434180003</v>
      </c>
      <c r="E40" s="443"/>
      <c r="F40" s="443"/>
      <c r="G40" s="443"/>
      <c r="H40" s="444">
        <v>649927494.20713735</v>
      </c>
      <c r="I40" s="1"/>
      <c r="J40" s="1"/>
      <c r="K40" s="1"/>
      <c r="L40" s="1"/>
      <c r="M40" s="1"/>
      <c r="N40" s="1"/>
      <c r="O40" s="1"/>
      <c r="P40" s="1"/>
      <c r="Q40" s="1"/>
      <c r="R40" s="1"/>
    </row>
    <row r="41" spans="1:18" x14ac:dyDescent="0.55000000000000004">
      <c r="A41" s="1">
        <v>2020</v>
      </c>
      <c r="B41" s="439">
        <v>332227533.66999644</v>
      </c>
      <c r="C41" s="438">
        <v>354848239.66031098</v>
      </c>
      <c r="D41" s="438">
        <v>18666216.124790296</v>
      </c>
      <c r="E41" s="438"/>
      <c r="F41" s="438"/>
      <c r="G41" s="438"/>
      <c r="H41" s="438">
        <v>705741989.45509779</v>
      </c>
      <c r="I41" s="1"/>
      <c r="J41" s="1"/>
      <c r="K41" s="1"/>
      <c r="L41" s="1"/>
      <c r="M41" s="1"/>
      <c r="N41" s="1"/>
      <c r="O41" s="1"/>
      <c r="P41" s="1"/>
      <c r="Q41" s="1"/>
      <c r="R41" s="1"/>
    </row>
    <row r="42" spans="1:18" x14ac:dyDescent="0.55000000000000004">
      <c r="A42" s="1">
        <v>2021</v>
      </c>
      <c r="B42" s="439">
        <f>'[46]Rate Support-Attachment I'!G54</f>
        <v>329411370.69998264</v>
      </c>
      <c r="C42" s="438">
        <f>'[46]Rate Support-Attachment I'!C54</f>
        <v>373899380.28208959</v>
      </c>
      <c r="D42" s="438">
        <f>'[46]Rate Support-Attachment I'!D54</f>
        <v>17532501.487999998</v>
      </c>
      <c r="E42" s="438">
        <f>'[46]Rate Support-Attachment I'!E54</f>
        <v>17243362.434</v>
      </c>
      <c r="F42" s="438"/>
      <c r="G42" s="438">
        <f>'[46]Rate Support-Attachment I'!F54</f>
        <v>11410715.547699997</v>
      </c>
      <c r="H42" s="438">
        <f>SUM(B42:G42)</f>
        <v>749497330.45177233</v>
      </c>
      <c r="I42" s="1"/>
      <c r="J42" s="1"/>
      <c r="K42" s="1"/>
      <c r="L42" s="1"/>
      <c r="M42" s="1"/>
      <c r="N42" s="1"/>
      <c r="O42" s="1"/>
      <c r="P42" s="1"/>
      <c r="Q42" s="1"/>
      <c r="R42" s="1"/>
    </row>
    <row r="43" spans="1:18" x14ac:dyDescent="0.55000000000000004">
      <c r="A43" s="1">
        <v>2022</v>
      </c>
      <c r="B43" s="439">
        <f>'Rate Support-Attachment I'!H54</f>
        <v>375731542.77467072</v>
      </c>
      <c r="C43" s="438">
        <f>'Rate Support-Attachment I'!C54</f>
        <v>412441216.29386383</v>
      </c>
      <c r="D43" s="438">
        <f>'Rate Support-Attachment I'!D54</f>
        <v>17412985.941000003</v>
      </c>
      <c r="E43" s="438">
        <f>'Rate Support-Attachment I'!E54</f>
        <v>17154888</v>
      </c>
      <c r="F43" s="438">
        <f>'Rate Support-Attachment I'!F54</f>
        <v>169585.68821989972</v>
      </c>
      <c r="G43" s="438">
        <f>'Rate Support-Attachment I'!G54</f>
        <v>26854323.466499999</v>
      </c>
      <c r="H43" s="438">
        <f>SUM(B43:G43)</f>
        <v>849764542.16425455</v>
      </c>
      <c r="I43" s="1"/>
      <c r="J43" s="1"/>
      <c r="K43" s="1"/>
      <c r="L43" s="1"/>
      <c r="M43" s="1"/>
      <c r="N43" s="1"/>
      <c r="O43" s="1"/>
      <c r="P43" s="1"/>
      <c r="Q43" s="1"/>
      <c r="R43" s="1"/>
    </row>
    <row r="44" spans="1:18" x14ac:dyDescent="0.55000000000000004">
      <c r="A44" s="1"/>
      <c r="B44" s="1"/>
      <c r="C44" s="1"/>
      <c r="D44" s="1"/>
      <c r="E44" s="1"/>
      <c r="F44" s="1"/>
      <c r="G44" s="1"/>
      <c r="H44" s="1"/>
      <c r="I44" s="1"/>
      <c r="J44" s="1"/>
      <c r="K44" s="1"/>
      <c r="L44" s="1"/>
      <c r="M44" s="1"/>
      <c r="N44" s="1"/>
      <c r="O44" s="1"/>
      <c r="P44" s="1"/>
      <c r="Q44" s="1"/>
      <c r="R44" s="1"/>
    </row>
    <row r="45" spans="1:18" x14ac:dyDescent="0.55000000000000004">
      <c r="A45" s="1" t="s">
        <v>666</v>
      </c>
      <c r="B45" s="1"/>
      <c r="C45" s="1"/>
      <c r="D45" s="1"/>
      <c r="E45" s="1"/>
      <c r="F45" s="1"/>
      <c r="G45" s="1"/>
      <c r="H45" s="1"/>
      <c r="I45" s="1"/>
      <c r="J45" s="1"/>
      <c r="K45" s="1"/>
      <c r="L45" s="1"/>
      <c r="M45" s="1"/>
      <c r="N45" s="1"/>
      <c r="O45" s="1"/>
      <c r="P45" s="1"/>
      <c r="Q45" s="1"/>
      <c r="R45" s="1"/>
    </row>
    <row r="46" spans="1:18" ht="28.8" x14ac:dyDescent="0.55000000000000004">
      <c r="A46" s="445" t="s">
        <v>642</v>
      </c>
      <c r="B46" s="446" t="s">
        <v>645</v>
      </c>
      <c r="C46" s="446" t="s">
        <v>646</v>
      </c>
      <c r="D46" s="1"/>
      <c r="E46" s="1"/>
      <c r="F46" s="1"/>
      <c r="G46" s="1"/>
      <c r="H46" s="1"/>
      <c r="I46" s="1"/>
      <c r="J46" s="1"/>
      <c r="K46" s="1"/>
      <c r="L46" s="1"/>
      <c r="M46" s="1"/>
      <c r="N46" s="1"/>
      <c r="O46" s="1"/>
      <c r="P46" s="1"/>
      <c r="Q46" s="1"/>
      <c r="R46" s="1"/>
    </row>
    <row r="47" spans="1:18" x14ac:dyDescent="0.55000000000000004">
      <c r="A47" s="1">
        <v>2012</v>
      </c>
      <c r="B47" s="438">
        <f t="shared" ref="B47:B57" si="4">+C60</f>
        <v>1378.3019303951344</v>
      </c>
      <c r="C47" s="438">
        <f t="shared" ref="C47:C57" si="5">+D60</f>
        <v>651.68681639513431</v>
      </c>
      <c r="D47" s="1"/>
      <c r="E47" s="1"/>
      <c r="F47" s="1"/>
      <c r="G47" s="1"/>
      <c r="H47" s="1"/>
      <c r="I47" s="1"/>
      <c r="J47" s="1"/>
      <c r="K47" s="1"/>
      <c r="L47" s="1"/>
      <c r="M47" s="1"/>
      <c r="N47" s="1"/>
      <c r="O47" s="1"/>
      <c r="P47" s="1"/>
      <c r="Q47" s="1"/>
      <c r="R47" s="1"/>
    </row>
    <row r="48" spans="1:18" x14ac:dyDescent="0.55000000000000004">
      <c r="A48" s="1">
        <v>2013</v>
      </c>
      <c r="B48" s="438">
        <f t="shared" si="4"/>
        <v>1505.554321846221</v>
      </c>
      <c r="C48" s="438">
        <f t="shared" si="5"/>
        <v>713.44631884622095</v>
      </c>
      <c r="D48" s="1"/>
      <c r="E48" s="1"/>
      <c r="F48" s="1"/>
      <c r="G48" s="1"/>
      <c r="H48" s="1"/>
      <c r="I48" s="1"/>
      <c r="J48" s="1"/>
      <c r="K48" s="1"/>
      <c r="L48" s="1"/>
      <c r="M48" s="1"/>
      <c r="N48" s="1"/>
      <c r="O48" s="1"/>
      <c r="P48" s="1"/>
      <c r="Q48" s="1"/>
      <c r="R48" s="1"/>
    </row>
    <row r="49" spans="1:18" x14ac:dyDescent="0.55000000000000004">
      <c r="A49" s="1">
        <v>2014</v>
      </c>
      <c r="B49" s="438">
        <f t="shared" si="4"/>
        <v>1498.125311</v>
      </c>
      <c r="C49" s="438">
        <f t="shared" si="5"/>
        <v>724.6684919999999</v>
      </c>
      <c r="D49" s="1"/>
      <c r="E49" s="1"/>
      <c r="F49" s="1"/>
      <c r="G49" s="1"/>
      <c r="H49" s="1"/>
      <c r="I49" s="1"/>
      <c r="J49" s="1"/>
      <c r="K49" s="1"/>
      <c r="L49" s="1"/>
      <c r="M49" s="1"/>
      <c r="N49" s="1"/>
      <c r="O49" s="1"/>
      <c r="P49" s="1"/>
      <c r="Q49" s="1"/>
      <c r="R49" s="1"/>
    </row>
    <row r="50" spans="1:18" x14ac:dyDescent="0.55000000000000004">
      <c r="A50" s="1">
        <v>2015</v>
      </c>
      <c r="B50" s="438">
        <f t="shared" si="4"/>
        <v>1477.3026560000001</v>
      </c>
      <c r="C50" s="438">
        <f t="shared" si="5"/>
        <v>731.20237529969745</v>
      </c>
      <c r="D50" s="1"/>
      <c r="E50" s="1"/>
      <c r="F50" s="1"/>
      <c r="G50" s="1"/>
      <c r="H50" s="1"/>
      <c r="I50" s="1"/>
      <c r="J50" s="1"/>
      <c r="K50" s="1"/>
      <c r="L50" s="1"/>
      <c r="M50" s="1"/>
      <c r="N50" s="1"/>
      <c r="O50" s="1"/>
      <c r="P50" s="1"/>
      <c r="Q50" s="1"/>
      <c r="R50" s="1"/>
    </row>
    <row r="51" spans="1:18" x14ac:dyDescent="0.55000000000000004">
      <c r="A51" s="1">
        <v>2016</v>
      </c>
      <c r="B51" s="438">
        <f t="shared" si="4"/>
        <v>1523.6728668289177</v>
      </c>
      <c r="C51" s="438">
        <f t="shared" si="5"/>
        <v>827.66715307936329</v>
      </c>
      <c r="D51" s="1"/>
      <c r="E51" s="1"/>
      <c r="F51" s="1"/>
      <c r="G51" s="1"/>
      <c r="H51" s="1"/>
      <c r="I51" s="1"/>
      <c r="J51" s="1"/>
      <c r="K51" s="1"/>
      <c r="L51" s="1"/>
      <c r="M51" s="1"/>
      <c r="N51" s="1"/>
      <c r="O51" s="1"/>
      <c r="P51" s="1"/>
      <c r="Q51" s="1"/>
      <c r="R51" s="1"/>
    </row>
    <row r="52" spans="1:18" x14ac:dyDescent="0.55000000000000004">
      <c r="A52" s="1">
        <v>2017</v>
      </c>
      <c r="B52" s="438">
        <f t="shared" si="4"/>
        <v>1562.5152129999999</v>
      </c>
      <c r="C52" s="438">
        <f t="shared" si="5"/>
        <v>895.94846399999994</v>
      </c>
      <c r="D52" s="1"/>
      <c r="E52" s="1"/>
      <c r="F52" s="1"/>
      <c r="G52" s="1"/>
      <c r="H52" s="1"/>
      <c r="I52" s="1"/>
      <c r="J52" s="1"/>
      <c r="K52" s="1"/>
      <c r="L52" s="1"/>
      <c r="M52" s="1"/>
      <c r="N52" s="1"/>
      <c r="O52" s="1"/>
      <c r="P52" s="1"/>
      <c r="Q52" s="1"/>
      <c r="R52" s="1"/>
    </row>
    <row r="53" spans="1:18" x14ac:dyDescent="0.55000000000000004">
      <c r="A53" s="1">
        <v>2018</v>
      </c>
      <c r="B53" s="438">
        <f t="shared" si="4"/>
        <v>1748.4416889699364</v>
      </c>
      <c r="C53" s="438">
        <f t="shared" si="5"/>
        <v>1086.1815225812397</v>
      </c>
      <c r="D53" s="1"/>
      <c r="E53" s="1"/>
      <c r="F53" s="1"/>
      <c r="G53" s="1"/>
      <c r="H53" s="1"/>
      <c r="I53" s="1"/>
      <c r="J53" s="1"/>
      <c r="K53" s="1"/>
      <c r="L53" s="1"/>
      <c r="M53" s="1"/>
      <c r="N53" s="1"/>
      <c r="O53" s="1"/>
      <c r="P53" s="1"/>
      <c r="Q53" s="1"/>
      <c r="R53" s="1"/>
    </row>
    <row r="54" spans="1:18" x14ac:dyDescent="0.55000000000000004">
      <c r="A54" s="28">
        <v>2019</v>
      </c>
      <c r="B54" s="438">
        <f t="shared" si="4"/>
        <v>1885.9526062099812</v>
      </c>
      <c r="C54" s="438">
        <f t="shared" si="5"/>
        <v>1236.0251120028438</v>
      </c>
      <c r="D54" s="1"/>
      <c r="E54" s="1"/>
      <c r="F54" s="1"/>
      <c r="G54" s="1"/>
      <c r="H54" s="1"/>
      <c r="I54" s="1"/>
      <c r="J54" s="1"/>
      <c r="K54" s="1"/>
      <c r="L54" s="1"/>
      <c r="M54" s="1"/>
      <c r="N54" s="1"/>
      <c r="O54" s="1"/>
      <c r="P54" s="1"/>
      <c r="Q54" s="1"/>
      <c r="R54" s="1"/>
    </row>
    <row r="55" spans="1:18" x14ac:dyDescent="0.55000000000000004">
      <c r="A55" s="1">
        <v>2020</v>
      </c>
      <c r="B55" s="438">
        <f t="shared" si="4"/>
        <v>1942.5955654023769</v>
      </c>
      <c r="C55" s="438">
        <f t="shared" si="5"/>
        <v>1236.8535759472793</v>
      </c>
      <c r="D55" s="1"/>
      <c r="E55" s="1"/>
      <c r="F55" s="1"/>
      <c r="G55" s="1"/>
      <c r="H55" s="1"/>
      <c r="I55" s="1"/>
      <c r="J55" s="1"/>
      <c r="K55" s="1"/>
      <c r="L55" s="1"/>
      <c r="M55" s="1"/>
      <c r="N55" s="1"/>
      <c r="O55" s="1"/>
      <c r="P55" s="1"/>
      <c r="Q55" s="1"/>
      <c r="R55" s="1"/>
    </row>
    <row r="56" spans="1:18" x14ac:dyDescent="0.55000000000000004">
      <c r="A56" s="1">
        <v>2021</v>
      </c>
      <c r="B56" s="438">
        <f t="shared" si="4"/>
        <v>1952.5760372664199</v>
      </c>
      <c r="C56" s="438">
        <f t="shared" si="5"/>
        <v>1203.0787068146478</v>
      </c>
      <c r="D56" s="1"/>
      <c r="E56" s="1"/>
      <c r="F56" s="1"/>
      <c r="G56" s="1"/>
      <c r="H56" s="1"/>
      <c r="I56" s="1"/>
      <c r="J56" s="1"/>
      <c r="K56" s="1"/>
      <c r="L56" s="1"/>
      <c r="M56" s="1"/>
      <c r="N56" s="1"/>
      <c r="O56" s="1"/>
      <c r="P56" s="1"/>
      <c r="Q56" s="1"/>
      <c r="R56" s="1"/>
    </row>
    <row r="57" spans="1:18" x14ac:dyDescent="0.55000000000000004">
      <c r="A57" s="1">
        <v>2022</v>
      </c>
      <c r="B57" s="438">
        <f t="shared" si="4"/>
        <v>2064.6443077946828</v>
      </c>
      <c r="C57" s="438">
        <f t="shared" si="5"/>
        <v>1214.8797656304284</v>
      </c>
      <c r="D57" s="1"/>
      <c r="E57" s="1"/>
      <c r="F57" s="1"/>
      <c r="G57" s="1"/>
      <c r="H57" s="1"/>
      <c r="I57" s="1"/>
      <c r="J57" s="1"/>
      <c r="K57" s="1"/>
      <c r="L57" s="1"/>
      <c r="M57" s="1"/>
      <c r="N57" s="1"/>
      <c r="O57" s="1"/>
      <c r="P57" s="1"/>
      <c r="Q57" s="1"/>
      <c r="R57" s="1"/>
    </row>
    <row r="58" spans="1:18" x14ac:dyDescent="0.55000000000000004">
      <c r="A58" s="1"/>
      <c r="B58" s="1"/>
      <c r="C58" s="1"/>
      <c r="D58" s="1"/>
      <c r="E58" s="1"/>
      <c r="F58" s="1"/>
      <c r="G58" s="1"/>
      <c r="H58" s="1"/>
      <c r="I58" s="1"/>
      <c r="J58" s="1"/>
      <c r="K58" s="1"/>
      <c r="L58" s="1"/>
      <c r="M58" s="1"/>
      <c r="N58" s="1"/>
      <c r="O58" s="1"/>
      <c r="P58" s="1"/>
      <c r="Q58" s="1"/>
      <c r="R58" s="1"/>
    </row>
    <row r="59" spans="1:18" ht="28.8" x14ac:dyDescent="0.55000000000000004">
      <c r="A59" s="445" t="s">
        <v>642</v>
      </c>
      <c r="B59" s="446" t="s">
        <v>647</v>
      </c>
      <c r="C59" s="446" t="s">
        <v>648</v>
      </c>
      <c r="D59" s="446" t="s">
        <v>649</v>
      </c>
      <c r="E59" s="423"/>
      <c r="F59" s="423"/>
      <c r="G59" s="423"/>
      <c r="H59" s="1"/>
      <c r="I59" s="1"/>
      <c r="J59" s="1"/>
      <c r="K59" s="1"/>
      <c r="L59" s="1"/>
      <c r="M59" s="1"/>
      <c r="N59" s="1"/>
      <c r="O59" s="1"/>
      <c r="P59" s="1"/>
      <c r="Q59" s="1"/>
      <c r="R59" s="1"/>
    </row>
    <row r="60" spans="1:18" x14ac:dyDescent="0.55000000000000004">
      <c r="A60" s="1">
        <v>2012</v>
      </c>
      <c r="B60" s="438">
        <f t="shared" ref="B60:C70" si="6">+B86/1000000</f>
        <v>13532.154004168002</v>
      </c>
      <c r="C60" s="438">
        <f t="shared" si="6"/>
        <v>1378.3019303951344</v>
      </c>
      <c r="D60" s="438">
        <f t="shared" ref="D60:D70" si="7">+C60-H22</f>
        <v>651.68681639513431</v>
      </c>
      <c r="E60" s="438"/>
      <c r="F60" s="438"/>
      <c r="G60" s="438"/>
      <c r="H60" s="447"/>
      <c r="I60" s="1"/>
      <c r="J60" s="1"/>
      <c r="K60" s="1"/>
      <c r="L60" s="1"/>
      <c r="M60" s="1"/>
      <c r="N60" s="1"/>
      <c r="O60" s="1"/>
      <c r="P60" s="1"/>
      <c r="Q60" s="1"/>
      <c r="R60" s="1"/>
    </row>
    <row r="61" spans="1:18" x14ac:dyDescent="0.55000000000000004">
      <c r="A61" s="1">
        <v>2013</v>
      </c>
      <c r="B61" s="438">
        <f t="shared" si="6"/>
        <v>13625.073340212002</v>
      </c>
      <c r="C61" s="438">
        <f t="shared" si="6"/>
        <v>1505.554321846221</v>
      </c>
      <c r="D61" s="438">
        <f t="shared" si="7"/>
        <v>713.44631884622095</v>
      </c>
      <c r="E61" s="438"/>
      <c r="F61" s="438"/>
      <c r="G61" s="438"/>
      <c r="H61" s="447"/>
      <c r="I61" s="1"/>
      <c r="J61" s="1"/>
      <c r="K61" s="1"/>
      <c r="L61" s="1"/>
      <c r="M61" s="1"/>
      <c r="N61" s="1"/>
      <c r="O61" s="1"/>
      <c r="P61" s="1"/>
      <c r="Q61" s="1"/>
      <c r="R61" s="1"/>
    </row>
    <row r="62" spans="1:18" x14ac:dyDescent="0.55000000000000004">
      <c r="A62" s="1">
        <v>2014</v>
      </c>
      <c r="B62" s="438">
        <f t="shared" si="6"/>
        <v>14105.52369</v>
      </c>
      <c r="C62" s="438">
        <f t="shared" si="6"/>
        <v>1498.125311</v>
      </c>
      <c r="D62" s="438">
        <f t="shared" si="7"/>
        <v>724.6684919999999</v>
      </c>
      <c r="E62" s="438"/>
      <c r="F62" s="438"/>
      <c r="G62" s="438"/>
      <c r="H62" s="447"/>
      <c r="I62" s="1"/>
      <c r="J62" s="1"/>
      <c r="K62" s="1"/>
      <c r="L62" s="1"/>
      <c r="M62" s="1"/>
      <c r="N62" s="1"/>
      <c r="O62" s="1"/>
      <c r="P62" s="1"/>
      <c r="Q62" s="1"/>
      <c r="R62" s="1"/>
    </row>
    <row r="63" spans="1:18" x14ac:dyDescent="0.55000000000000004">
      <c r="A63" s="1">
        <v>2015</v>
      </c>
      <c r="B63" s="438">
        <f t="shared" si="6"/>
        <v>14693.452601719999</v>
      </c>
      <c r="C63" s="438">
        <f t="shared" si="6"/>
        <v>1477.3026560000001</v>
      </c>
      <c r="D63" s="438">
        <f t="shared" si="7"/>
        <v>731.20237529969745</v>
      </c>
      <c r="E63" s="438"/>
      <c r="F63" s="438"/>
      <c r="G63" s="438"/>
      <c r="H63" s="447"/>
      <c r="I63" s="447"/>
      <c r="J63" s="1"/>
      <c r="K63" s="1"/>
      <c r="L63" s="1"/>
      <c r="M63" s="1"/>
      <c r="N63" s="1"/>
      <c r="O63" s="1"/>
      <c r="P63" s="1"/>
      <c r="Q63" s="1"/>
      <c r="R63" s="1"/>
    </row>
    <row r="64" spans="1:18" x14ac:dyDescent="0.55000000000000004">
      <c r="A64" s="1">
        <v>2016</v>
      </c>
      <c r="B64" s="438">
        <f t="shared" si="6"/>
        <v>16329.405720936335</v>
      </c>
      <c r="C64" s="438">
        <f t="shared" si="6"/>
        <v>1523.6728668289177</v>
      </c>
      <c r="D64" s="438">
        <f t="shared" si="7"/>
        <v>827.66715307936329</v>
      </c>
      <c r="E64" s="438"/>
      <c r="F64" s="438"/>
      <c r="G64" s="438"/>
      <c r="H64" s="447"/>
      <c r="I64" s="1"/>
      <c r="J64" s="1"/>
      <c r="K64" s="1"/>
      <c r="L64" s="1"/>
      <c r="M64" s="1"/>
      <c r="N64" s="1"/>
      <c r="O64" s="1"/>
      <c r="P64" s="1"/>
      <c r="Q64" s="1"/>
      <c r="R64" s="1"/>
    </row>
    <row r="65" spans="1:18" x14ac:dyDescent="0.55000000000000004">
      <c r="A65" s="1">
        <v>2017</v>
      </c>
      <c r="B65" s="438">
        <f t="shared" si="6"/>
        <v>15834.40826</v>
      </c>
      <c r="C65" s="438">
        <f t="shared" si="6"/>
        <v>1562.5152129999999</v>
      </c>
      <c r="D65" s="438">
        <f t="shared" si="7"/>
        <v>895.94846399999994</v>
      </c>
      <c r="E65" s="438"/>
      <c r="F65" s="438"/>
      <c r="G65" s="438"/>
      <c r="H65" s="447"/>
      <c r="I65" s="1"/>
      <c r="J65" s="1"/>
      <c r="K65" s="1"/>
      <c r="L65" s="1"/>
      <c r="M65" s="1"/>
      <c r="N65" s="1"/>
      <c r="O65" s="1"/>
      <c r="P65" s="1"/>
      <c r="Q65" s="1"/>
      <c r="R65" s="1"/>
    </row>
    <row r="66" spans="1:18" x14ac:dyDescent="0.55000000000000004">
      <c r="A66" s="1">
        <v>2018</v>
      </c>
      <c r="B66" s="438">
        <f t="shared" si="6"/>
        <v>16143.540167628906</v>
      </c>
      <c r="C66" s="438">
        <f t="shared" si="6"/>
        <v>1748.4416889699364</v>
      </c>
      <c r="D66" s="438">
        <f t="shared" si="7"/>
        <v>1086.1815225812397</v>
      </c>
      <c r="E66" s="438"/>
      <c r="F66" s="438"/>
      <c r="G66" s="438"/>
      <c r="H66" s="447"/>
      <c r="I66" s="1"/>
      <c r="J66" s="1"/>
      <c r="K66" s="1"/>
      <c r="L66" s="1"/>
      <c r="M66" s="1"/>
      <c r="N66" s="1"/>
      <c r="O66" s="1"/>
      <c r="P66" s="1"/>
      <c r="Q66" s="1"/>
      <c r="R66" s="1"/>
    </row>
    <row r="67" spans="1:18" x14ac:dyDescent="0.55000000000000004">
      <c r="A67" s="28">
        <v>2019</v>
      </c>
      <c r="B67" s="438">
        <f t="shared" si="6"/>
        <v>16778.744994412515</v>
      </c>
      <c r="C67" s="438">
        <f t="shared" si="6"/>
        <v>1885.9526062099812</v>
      </c>
      <c r="D67" s="438">
        <f t="shared" si="7"/>
        <v>1236.0251120028438</v>
      </c>
      <c r="E67" s="438"/>
      <c r="F67" s="438"/>
      <c r="G67" s="438"/>
      <c r="H67" s="447"/>
      <c r="I67" s="1"/>
      <c r="J67" s="1"/>
      <c r="K67" s="1"/>
      <c r="L67" s="1"/>
      <c r="M67" s="1"/>
      <c r="N67" s="1"/>
      <c r="O67" s="1"/>
      <c r="P67" s="1"/>
      <c r="Q67" s="1"/>
      <c r="R67" s="1"/>
    </row>
    <row r="68" spans="1:18" x14ac:dyDescent="0.55000000000000004">
      <c r="A68" s="1">
        <v>2020</v>
      </c>
      <c r="B68" s="438">
        <f t="shared" si="6"/>
        <v>17148.098364310001</v>
      </c>
      <c r="C68" s="438">
        <f t="shared" si="6"/>
        <v>1942.5955654023769</v>
      </c>
      <c r="D68" s="438">
        <f t="shared" si="7"/>
        <v>1236.8535759472793</v>
      </c>
      <c r="E68" s="438"/>
      <c r="F68" s="438"/>
      <c r="G68" s="438"/>
      <c r="H68" s="447"/>
      <c r="I68" s="1"/>
      <c r="J68" s="1"/>
      <c r="K68" s="1"/>
      <c r="L68" s="1"/>
      <c r="M68" s="1"/>
      <c r="N68" s="1"/>
      <c r="O68" s="1"/>
      <c r="P68" s="1"/>
      <c r="Q68" s="1"/>
      <c r="R68" s="1"/>
    </row>
    <row r="69" spans="1:18" x14ac:dyDescent="0.55000000000000004">
      <c r="A69" s="1">
        <v>2021</v>
      </c>
      <c r="B69" s="438">
        <f t="shared" si="6"/>
        <v>18226.100701769999</v>
      </c>
      <c r="C69" s="438">
        <f t="shared" si="6"/>
        <v>1952.5760372664199</v>
      </c>
      <c r="D69" s="438">
        <f t="shared" si="7"/>
        <v>1203.0787068146478</v>
      </c>
      <c r="E69" s="438"/>
      <c r="F69" s="438"/>
      <c r="G69" s="438"/>
      <c r="H69" s="447"/>
      <c r="I69" s="1"/>
      <c r="J69" s="1"/>
      <c r="K69" s="1"/>
      <c r="L69" s="1"/>
      <c r="M69" s="1"/>
      <c r="N69" s="1"/>
      <c r="O69" s="1"/>
      <c r="P69" s="1"/>
      <c r="Q69" s="1"/>
      <c r="R69" s="1"/>
    </row>
    <row r="70" spans="1:18" x14ac:dyDescent="0.55000000000000004">
      <c r="A70" s="1">
        <v>2022</v>
      </c>
      <c r="B70" s="438">
        <f t="shared" si="6"/>
        <v>19462.320155749996</v>
      </c>
      <c r="C70" s="438">
        <f t="shared" si="6"/>
        <v>2064.6443077946828</v>
      </c>
      <c r="D70" s="438">
        <f t="shared" si="7"/>
        <v>1214.8797656304284</v>
      </c>
      <c r="E70" s="438"/>
      <c r="F70" s="438"/>
      <c r="G70" s="438"/>
      <c r="H70" s="447"/>
      <c r="I70" s="1"/>
      <c r="J70" s="1"/>
      <c r="K70" s="1"/>
      <c r="L70" s="1"/>
      <c r="M70" s="1"/>
      <c r="N70" s="1"/>
      <c r="O70" s="1"/>
      <c r="P70" s="1"/>
      <c r="Q70" s="1"/>
      <c r="R70" s="1"/>
    </row>
    <row r="71" spans="1:18" x14ac:dyDescent="0.55000000000000004">
      <c r="A71" s="1"/>
      <c r="B71" s="1"/>
      <c r="C71" s="1"/>
      <c r="D71" s="1"/>
      <c r="E71" s="1"/>
      <c r="F71" s="1"/>
      <c r="G71" s="1"/>
      <c r="H71" s="1"/>
      <c r="I71" s="1"/>
      <c r="J71" s="1"/>
      <c r="K71" s="1"/>
      <c r="L71" s="1"/>
      <c r="M71" s="1"/>
      <c r="N71" s="1"/>
      <c r="O71" s="1"/>
      <c r="P71" s="1"/>
      <c r="Q71" s="1"/>
      <c r="R71" s="1"/>
    </row>
    <row r="72" spans="1:18" ht="43.2" x14ac:dyDescent="0.55000000000000004">
      <c r="A72" s="445" t="s">
        <v>642</v>
      </c>
      <c r="B72" s="446" t="s">
        <v>650</v>
      </c>
      <c r="C72" s="446" t="s">
        <v>651</v>
      </c>
      <c r="D72" s="1"/>
      <c r="E72" s="1"/>
      <c r="F72" s="1"/>
      <c r="G72" s="1"/>
      <c r="H72" s="1"/>
      <c r="I72" s="1"/>
      <c r="J72" s="1"/>
      <c r="K72" s="1"/>
      <c r="L72" s="1"/>
      <c r="M72" s="1"/>
      <c r="N72" s="1"/>
      <c r="O72" s="1"/>
      <c r="P72" s="1"/>
      <c r="Q72" s="1"/>
      <c r="R72" s="1"/>
    </row>
    <row r="73" spans="1:18" x14ac:dyDescent="0.55000000000000004">
      <c r="A73" s="1">
        <v>2012</v>
      </c>
      <c r="B73" s="447">
        <f t="shared" ref="B73:B82" si="8">+C60/B60</f>
        <v>0.10185384603002651</v>
      </c>
      <c r="C73" s="4">
        <f t="shared" ref="C73:C83" si="9">D60/B60</f>
        <v>4.8158394901093353E-2</v>
      </c>
      <c r="D73" s="1"/>
      <c r="E73" s="1"/>
      <c r="F73" s="1"/>
      <c r="G73" s="1"/>
      <c r="H73" s="1"/>
      <c r="I73" s="1"/>
      <c r="J73" s="1"/>
      <c r="K73" s="1"/>
      <c r="L73" s="1"/>
      <c r="M73" s="1"/>
      <c r="N73" s="1"/>
      <c r="O73" s="1"/>
      <c r="P73" s="1"/>
      <c r="Q73" s="1"/>
      <c r="R73" s="1"/>
    </row>
    <row r="74" spans="1:18" x14ac:dyDescent="0.55000000000000004">
      <c r="A74" s="1">
        <v>2013</v>
      </c>
      <c r="B74" s="447">
        <f t="shared" si="8"/>
        <v>0.1104988049791147</v>
      </c>
      <c r="C74" s="4">
        <f t="shared" si="9"/>
        <v>5.2362750719338144E-2</v>
      </c>
      <c r="D74" s="1"/>
      <c r="E74" s="1"/>
      <c r="F74" s="1"/>
      <c r="G74" s="1"/>
      <c r="H74" s="1"/>
      <c r="I74" s="1"/>
      <c r="J74" s="1"/>
      <c r="K74" s="1"/>
      <c r="L74" s="1"/>
      <c r="M74" s="1"/>
      <c r="N74" s="1"/>
      <c r="O74" s="1"/>
      <c r="P74" s="1"/>
      <c r="Q74" s="1"/>
      <c r="R74" s="1"/>
    </row>
    <row r="75" spans="1:18" x14ac:dyDescent="0.55000000000000004">
      <c r="A75" s="1">
        <v>2014</v>
      </c>
      <c r="B75" s="447">
        <f t="shared" si="8"/>
        <v>0.10620841479725308</v>
      </c>
      <c r="C75" s="4">
        <f t="shared" si="9"/>
        <v>5.1374802377152994E-2</v>
      </c>
      <c r="D75" s="1"/>
      <c r="E75" s="1"/>
      <c r="F75" s="1"/>
      <c r="G75" s="1"/>
      <c r="H75" s="1"/>
      <c r="I75" s="1"/>
      <c r="J75" s="1"/>
      <c r="K75" s="1"/>
      <c r="L75" s="1"/>
      <c r="M75" s="1"/>
      <c r="N75" s="1"/>
      <c r="O75" s="1"/>
      <c r="P75" s="1"/>
      <c r="Q75" s="1"/>
      <c r="R75" s="1"/>
    </row>
    <row r="76" spans="1:18" x14ac:dyDescent="0.55000000000000004">
      <c r="A76" s="1">
        <v>2015</v>
      </c>
      <c r="B76" s="447">
        <f t="shared" si="8"/>
        <v>0.10054156065587122</v>
      </c>
      <c r="C76" s="4">
        <f t="shared" si="9"/>
        <v>4.9763823052323575E-2</v>
      </c>
      <c r="D76" s="1"/>
      <c r="E76" s="1"/>
      <c r="F76" s="1"/>
      <c r="G76" s="1"/>
      <c r="H76" s="1"/>
      <c r="I76" s="1"/>
      <c r="J76" s="1"/>
      <c r="K76" s="1"/>
      <c r="L76" s="1"/>
      <c r="M76" s="1"/>
      <c r="N76" s="1"/>
      <c r="O76" s="1"/>
      <c r="P76" s="1"/>
      <c r="Q76" s="1"/>
      <c r="R76" s="1"/>
    </row>
    <row r="77" spans="1:18" x14ac:dyDescent="0.55000000000000004">
      <c r="A77" s="1">
        <v>2016</v>
      </c>
      <c r="B77" s="447">
        <f t="shared" si="8"/>
        <v>9.3308531422878357E-2</v>
      </c>
      <c r="C77" s="4">
        <f t="shared" si="9"/>
        <v>5.0685687355920786E-2</v>
      </c>
      <c r="D77" s="1"/>
      <c r="E77" s="1"/>
      <c r="F77" s="1"/>
      <c r="G77" s="1"/>
      <c r="H77" s="1"/>
      <c r="I77" s="1"/>
      <c r="J77" s="1"/>
      <c r="K77" s="1"/>
      <c r="L77" s="1"/>
      <c r="M77" s="1"/>
      <c r="N77" s="1"/>
      <c r="O77" s="1"/>
      <c r="P77" s="1"/>
      <c r="Q77" s="1"/>
      <c r="R77" s="1"/>
    </row>
    <row r="78" spans="1:18" x14ac:dyDescent="0.55000000000000004">
      <c r="A78" s="1">
        <v>2017</v>
      </c>
      <c r="B78" s="447">
        <f t="shared" si="8"/>
        <v>9.8678472055513361E-2</v>
      </c>
      <c r="C78" s="4">
        <f t="shared" si="9"/>
        <v>5.6582377395389953E-2</v>
      </c>
      <c r="D78" s="1"/>
      <c r="E78" s="1"/>
      <c r="F78" s="1"/>
      <c r="G78" s="1"/>
      <c r="H78" s="1"/>
      <c r="I78" s="1"/>
      <c r="J78" s="1"/>
      <c r="K78" s="1"/>
      <c r="L78" s="1"/>
      <c r="M78" s="1"/>
      <c r="N78" s="1"/>
      <c r="O78" s="1"/>
      <c r="P78" s="1"/>
      <c r="Q78" s="1"/>
      <c r="R78" s="1"/>
    </row>
    <row r="79" spans="1:18" x14ac:dyDescent="0.55000000000000004">
      <c r="A79" s="1">
        <v>2018</v>
      </c>
      <c r="B79" s="447">
        <f t="shared" si="8"/>
        <v>0.1083059645415272</v>
      </c>
      <c r="C79" s="4">
        <f t="shared" si="9"/>
        <v>6.7282734226985441E-2</v>
      </c>
      <c r="D79" s="1"/>
      <c r="E79" s="1"/>
      <c r="F79" s="1"/>
      <c r="G79" s="1"/>
      <c r="H79" s="1"/>
      <c r="I79" s="1"/>
      <c r="J79" s="1"/>
      <c r="K79" s="1"/>
      <c r="L79" s="1"/>
      <c r="M79" s="1"/>
      <c r="N79" s="1"/>
      <c r="O79" s="1"/>
      <c r="P79" s="1"/>
      <c r="Q79" s="1"/>
      <c r="R79" s="1"/>
    </row>
    <row r="80" spans="1:18" x14ac:dyDescent="0.55000000000000004">
      <c r="A80" s="28">
        <v>2019</v>
      </c>
      <c r="B80" s="447">
        <f t="shared" si="8"/>
        <v>0.11240129144569644</v>
      </c>
      <c r="C80" s="4">
        <f t="shared" si="9"/>
        <v>7.3666124159730187E-2</v>
      </c>
      <c r="D80" s="1"/>
      <c r="E80" s="1"/>
      <c r="F80" s="1"/>
      <c r="G80" s="1"/>
      <c r="H80" s="1"/>
      <c r="I80" s="1"/>
      <c r="J80" s="1"/>
      <c r="K80" s="1"/>
      <c r="L80" s="1"/>
      <c r="M80" s="1"/>
      <c r="N80" s="1"/>
      <c r="O80" s="1"/>
      <c r="P80" s="1"/>
      <c r="Q80" s="1"/>
      <c r="R80" s="1"/>
    </row>
    <row r="81" spans="1:18" x14ac:dyDescent="0.55000000000000004">
      <c r="A81" s="1">
        <v>2020</v>
      </c>
      <c r="B81" s="447">
        <f t="shared" si="8"/>
        <v>0.11328343960549368</v>
      </c>
      <c r="C81" s="4">
        <f t="shared" si="9"/>
        <v>7.2127739745272174E-2</v>
      </c>
      <c r="D81" s="1"/>
      <c r="E81" s="1"/>
      <c r="F81" s="1"/>
      <c r="G81" s="1"/>
      <c r="H81" s="1"/>
      <c r="I81" s="1"/>
      <c r="J81" s="1"/>
      <c r="K81" s="1"/>
      <c r="L81" s="1"/>
      <c r="M81" s="1"/>
      <c r="N81" s="1"/>
      <c r="O81" s="1"/>
      <c r="P81" s="1"/>
      <c r="Q81" s="1"/>
      <c r="R81" s="1"/>
    </row>
    <row r="82" spans="1:18" x14ac:dyDescent="0.55000000000000004">
      <c r="A82" s="1">
        <v>2021</v>
      </c>
      <c r="B82" s="447">
        <f t="shared" si="8"/>
        <v>0.10713076094640465</v>
      </c>
      <c r="C82" s="4">
        <f t="shared" si="9"/>
        <v>6.6008562473146695E-2</v>
      </c>
      <c r="D82" s="1"/>
      <c r="E82" s="1"/>
      <c r="F82" s="1"/>
      <c r="G82" s="1"/>
      <c r="H82" s="1"/>
      <c r="I82" s="1"/>
      <c r="J82" s="1"/>
      <c r="K82" s="1"/>
      <c r="L82" s="1"/>
      <c r="M82" s="1"/>
      <c r="N82" s="1"/>
      <c r="O82" s="1"/>
      <c r="P82" s="1"/>
      <c r="Q82" s="1"/>
      <c r="R82" s="1"/>
    </row>
    <row r="83" spans="1:18" x14ac:dyDescent="0.55000000000000004">
      <c r="A83" s="1">
        <v>2022</v>
      </c>
      <c r="B83" s="447">
        <f t="shared" ref="B83" si="10">+C70/B70</f>
        <v>0.10608418170454868</v>
      </c>
      <c r="C83" s="4">
        <f t="shared" si="9"/>
        <v>6.2422144734449937E-2</v>
      </c>
      <c r="D83" s="1"/>
      <c r="E83" s="1"/>
      <c r="F83" s="1"/>
      <c r="G83" s="1"/>
      <c r="H83" s="1"/>
      <c r="I83" s="1"/>
      <c r="J83" s="1"/>
      <c r="K83" s="1"/>
      <c r="L83" s="1"/>
      <c r="M83" s="1"/>
      <c r="N83" s="1"/>
      <c r="O83" s="1"/>
      <c r="P83" s="1"/>
      <c r="Q83" s="1"/>
      <c r="R83" s="1"/>
    </row>
    <row r="84" spans="1:18" x14ac:dyDescent="0.55000000000000004">
      <c r="A84" s="1"/>
      <c r="B84" s="1"/>
      <c r="C84" s="1"/>
      <c r="D84" s="1"/>
      <c r="E84" s="1"/>
      <c r="F84" s="1"/>
      <c r="G84" s="1"/>
      <c r="H84" s="1"/>
      <c r="I84" s="1"/>
      <c r="J84" s="1"/>
      <c r="K84" s="1"/>
      <c r="L84" s="1"/>
      <c r="M84" s="1"/>
      <c r="N84" s="1"/>
      <c r="O84" s="1"/>
      <c r="P84" s="1"/>
      <c r="Q84" s="1"/>
      <c r="R84" s="1"/>
    </row>
    <row r="85" spans="1:18" ht="57.6" x14ac:dyDescent="0.55000000000000004">
      <c r="A85" s="436" t="s">
        <v>642</v>
      </c>
      <c r="B85" s="448" t="s">
        <v>652</v>
      </c>
      <c r="C85" s="448" t="s">
        <v>653</v>
      </c>
      <c r="D85" s="1"/>
      <c r="E85" s="1"/>
      <c r="F85" s="1"/>
      <c r="G85" s="1"/>
      <c r="H85" s="1"/>
      <c r="I85" s="1"/>
      <c r="J85" s="1"/>
      <c r="K85" s="1"/>
      <c r="L85" s="1"/>
      <c r="M85" s="1"/>
      <c r="N85" s="1"/>
      <c r="O85" s="1"/>
      <c r="P85" s="1"/>
      <c r="Q85" s="1"/>
      <c r="R85" s="1"/>
    </row>
    <row r="86" spans="1:18" x14ac:dyDescent="0.55000000000000004">
      <c r="A86" s="1">
        <v>2012</v>
      </c>
      <c r="B86" s="472">
        <v>13532154004.168001</v>
      </c>
      <c r="C86" s="472">
        <v>1378301930.3951344</v>
      </c>
      <c r="D86" s="1"/>
      <c r="E86" s="1"/>
      <c r="F86" s="1"/>
      <c r="G86" s="1"/>
      <c r="H86" s="1"/>
      <c r="I86" s="1"/>
      <c r="J86" s="1"/>
      <c r="K86" s="1"/>
      <c r="L86" s="1"/>
      <c r="M86" s="1"/>
      <c r="N86" s="1"/>
      <c r="O86" s="1"/>
      <c r="P86" s="1"/>
      <c r="Q86" s="1"/>
      <c r="R86" s="1"/>
    </row>
    <row r="87" spans="1:18" x14ac:dyDescent="0.55000000000000004">
      <c r="A87" s="1">
        <v>2013</v>
      </c>
      <c r="B87" s="472">
        <v>13625073340.212002</v>
      </c>
      <c r="C87" s="472">
        <v>1505554321.846221</v>
      </c>
      <c r="D87" s="1"/>
      <c r="E87" s="1"/>
      <c r="F87" s="1"/>
      <c r="G87" s="1"/>
      <c r="H87" s="1"/>
      <c r="I87" s="1"/>
      <c r="J87" s="1"/>
      <c r="K87" s="1"/>
      <c r="L87" s="1"/>
      <c r="M87" s="1"/>
      <c r="N87" s="1"/>
      <c r="O87" s="1"/>
      <c r="P87" s="1"/>
      <c r="Q87" s="1"/>
      <c r="R87" s="1"/>
    </row>
    <row r="88" spans="1:18" x14ac:dyDescent="0.55000000000000004">
      <c r="A88" s="1">
        <v>2014</v>
      </c>
      <c r="B88" s="472">
        <v>14105523690</v>
      </c>
      <c r="C88" s="472">
        <v>1498125311</v>
      </c>
      <c r="D88" s="1"/>
      <c r="E88" s="1"/>
      <c r="F88" s="1"/>
      <c r="G88" s="1"/>
      <c r="H88" s="1"/>
      <c r="I88" s="1"/>
      <c r="J88" s="1"/>
      <c r="K88" s="1"/>
      <c r="L88" s="1"/>
      <c r="M88" s="1"/>
      <c r="N88" s="1"/>
      <c r="O88" s="1"/>
      <c r="P88" s="1"/>
      <c r="Q88" s="1"/>
      <c r="R88" s="1"/>
    </row>
    <row r="89" spans="1:18" x14ac:dyDescent="0.55000000000000004">
      <c r="A89" s="7">
        <v>2015</v>
      </c>
      <c r="B89" s="473">
        <v>14693452601.719999</v>
      </c>
      <c r="C89" s="474">
        <v>1477302656</v>
      </c>
      <c r="D89" s="1"/>
      <c r="E89" s="1"/>
      <c r="F89" s="1"/>
      <c r="G89" s="1"/>
      <c r="H89" s="1"/>
      <c r="I89" s="1"/>
      <c r="J89" s="1"/>
      <c r="K89" s="1"/>
      <c r="L89" s="1"/>
      <c r="M89" s="1"/>
      <c r="N89" s="1"/>
      <c r="O89" s="1"/>
      <c r="P89" s="1"/>
      <c r="Q89" s="1"/>
      <c r="R89" s="1"/>
    </row>
    <row r="90" spans="1:18" x14ac:dyDescent="0.55000000000000004">
      <c r="A90" s="7">
        <v>2016</v>
      </c>
      <c r="B90" s="473">
        <v>16329405720.936335</v>
      </c>
      <c r="C90" s="474">
        <v>1523672866.8289177</v>
      </c>
      <c r="D90" s="1"/>
      <c r="E90" s="1"/>
      <c r="F90" s="1"/>
      <c r="G90" s="1"/>
      <c r="H90" s="1"/>
      <c r="I90" s="1"/>
      <c r="J90" s="1"/>
      <c r="K90" s="1"/>
      <c r="L90" s="1"/>
      <c r="M90" s="1"/>
      <c r="N90" s="1"/>
      <c r="O90" s="1"/>
      <c r="P90" s="1"/>
      <c r="Q90" s="1"/>
      <c r="R90" s="1"/>
    </row>
    <row r="91" spans="1:18" x14ac:dyDescent="0.55000000000000004">
      <c r="A91" s="7">
        <v>2017</v>
      </c>
      <c r="B91" s="475">
        <v>15834408260</v>
      </c>
      <c r="C91" s="475">
        <v>1562515213</v>
      </c>
      <c r="D91" s="44"/>
      <c r="E91" s="44"/>
      <c r="F91" s="44"/>
      <c r="G91" s="44"/>
      <c r="H91" s="44"/>
      <c r="I91" s="44"/>
      <c r="J91" s="44"/>
      <c r="K91" s="44"/>
      <c r="L91" s="44"/>
      <c r="M91" s="44"/>
      <c r="N91" s="44"/>
      <c r="O91" s="44"/>
      <c r="P91" s="44"/>
      <c r="Q91" s="44"/>
      <c r="R91" s="44"/>
    </row>
    <row r="92" spans="1:18" x14ac:dyDescent="0.55000000000000004">
      <c r="A92" s="7">
        <v>2018</v>
      </c>
      <c r="B92" s="476">
        <v>16143540167.628906</v>
      </c>
      <c r="C92" s="476">
        <v>1748441688.9699364</v>
      </c>
      <c r="D92" s="44"/>
      <c r="E92" s="44"/>
      <c r="F92" s="44"/>
      <c r="G92" s="44"/>
      <c r="H92" s="44"/>
      <c r="I92" s="44"/>
      <c r="J92" s="44"/>
      <c r="K92" s="44"/>
      <c r="L92" s="44"/>
      <c r="M92" s="44"/>
      <c r="N92" s="44"/>
      <c r="O92" s="44"/>
      <c r="P92" s="44"/>
      <c r="Q92" s="44"/>
      <c r="R92" s="44"/>
    </row>
    <row r="93" spans="1:18" x14ac:dyDescent="0.55000000000000004">
      <c r="A93" s="28">
        <v>2019</v>
      </c>
      <c r="B93" s="476">
        <v>16778744994.412516</v>
      </c>
      <c r="C93" s="476">
        <v>1885952606.2099812</v>
      </c>
      <c r="D93" s="44"/>
      <c r="E93" s="44"/>
      <c r="F93" s="44"/>
      <c r="G93" s="44"/>
      <c r="H93" s="44"/>
      <c r="I93" s="44"/>
      <c r="J93" s="44"/>
      <c r="K93" s="44"/>
      <c r="L93" s="44"/>
      <c r="M93" s="44"/>
      <c r="N93" s="44"/>
      <c r="O93" s="44"/>
      <c r="P93" s="44"/>
      <c r="Q93" s="44"/>
      <c r="R93" s="44"/>
    </row>
    <row r="94" spans="1:18" x14ac:dyDescent="0.55000000000000004">
      <c r="A94" s="7">
        <v>2020</v>
      </c>
      <c r="B94" s="473">
        <v>17148098364.309999</v>
      </c>
      <c r="C94" s="473">
        <v>1942595565.4023769</v>
      </c>
      <c r="D94" s="44"/>
      <c r="E94" s="44"/>
      <c r="F94" s="44"/>
      <c r="G94" s="44"/>
      <c r="H94" s="44"/>
      <c r="I94" s="44"/>
      <c r="J94" s="44"/>
      <c r="K94" s="44"/>
      <c r="L94" s="44"/>
      <c r="M94" s="44"/>
      <c r="N94" s="44"/>
      <c r="O94" s="44"/>
      <c r="P94" s="44"/>
      <c r="Q94" s="44"/>
      <c r="R94" s="44"/>
    </row>
    <row r="95" spans="1:18" x14ac:dyDescent="0.55000000000000004">
      <c r="A95" s="7">
        <v>2021</v>
      </c>
      <c r="B95" s="473">
        <v>18226100701.77</v>
      </c>
      <c r="C95" s="473">
        <v>1952576037.2664199</v>
      </c>
      <c r="D95" s="44"/>
      <c r="E95" s="44"/>
      <c r="F95" s="44"/>
      <c r="G95" s="44"/>
      <c r="H95" s="44"/>
      <c r="I95" s="44"/>
      <c r="J95" s="44"/>
      <c r="K95" s="44"/>
      <c r="L95" s="44"/>
      <c r="M95" s="44"/>
      <c r="N95" s="44"/>
      <c r="O95" s="44"/>
      <c r="P95" s="44"/>
      <c r="Q95" s="44"/>
      <c r="R95" s="44"/>
    </row>
    <row r="96" spans="1:18" x14ac:dyDescent="0.55000000000000004">
      <c r="A96" s="1">
        <v>2022</v>
      </c>
      <c r="B96" s="38">
        <f>'Attachment II-All Hospitals'!$C$54</f>
        <v>19462320155.749996</v>
      </c>
      <c r="C96" s="38">
        <f>'Attachment II-All Hospitals'!D54</f>
        <v>2064644307.7946827</v>
      </c>
      <c r="D96" s="44"/>
      <c r="E96" s="44"/>
      <c r="F96" s="44"/>
      <c r="G96" s="44"/>
      <c r="H96" s="44"/>
      <c r="I96" s="44"/>
      <c r="J96" s="44"/>
      <c r="K96" s="44"/>
      <c r="L96" s="44"/>
      <c r="M96" s="44"/>
      <c r="N96" s="44"/>
      <c r="O96" s="44"/>
      <c r="P96" s="44"/>
      <c r="Q96" s="44"/>
      <c r="R96" s="44"/>
    </row>
    <row r="97" spans="1:18" x14ac:dyDescent="0.55000000000000004">
      <c r="A97" s="44"/>
      <c r="B97" s="449"/>
      <c r="C97" s="449"/>
      <c r="D97" s="44"/>
      <c r="E97" s="44"/>
      <c r="F97" s="44"/>
      <c r="G97" s="44"/>
      <c r="H97" s="44"/>
      <c r="I97" s="44"/>
      <c r="J97" s="44"/>
      <c r="K97" s="44"/>
      <c r="L97" s="44"/>
      <c r="M97" s="44"/>
      <c r="N97" s="44"/>
      <c r="O97" s="44"/>
      <c r="P97" s="44"/>
      <c r="Q97" s="44"/>
      <c r="R97" s="44"/>
    </row>
    <row r="99" spans="1:18" x14ac:dyDescent="0.55000000000000004">
      <c r="C99" s="450"/>
    </row>
    <row r="100" spans="1:18" x14ac:dyDescent="0.55000000000000004">
      <c r="C100" s="450"/>
    </row>
    <row r="101" spans="1:18" x14ac:dyDescent="0.55000000000000004">
      <c r="C101" s="450"/>
    </row>
    <row r="102" spans="1:18" x14ac:dyDescent="0.55000000000000004">
      <c r="C102" s="451"/>
    </row>
    <row r="103" spans="1:18" x14ac:dyDescent="0.55000000000000004">
      <c r="C103" s="452"/>
    </row>
    <row r="105" spans="1:18" x14ac:dyDescent="0.55000000000000004">
      <c r="C105" s="450"/>
    </row>
    <row r="106" spans="1:18" x14ac:dyDescent="0.55000000000000004">
      <c r="C106" s="450"/>
    </row>
    <row r="108" spans="1:18" x14ac:dyDescent="0.55000000000000004">
      <c r="C108" s="451"/>
    </row>
    <row r="109" spans="1:18" x14ac:dyDescent="0.55000000000000004">
      <c r="C109" s="452"/>
    </row>
    <row r="113" spans="1:8" ht="18.3" x14ac:dyDescent="0.7">
      <c r="A113" s="453"/>
      <c r="B113" s="454"/>
      <c r="D113" s="455"/>
      <c r="E113" s="455"/>
      <c r="F113" s="455"/>
      <c r="G113" s="455"/>
      <c r="H113" s="456"/>
    </row>
    <row r="114" spans="1:8" x14ac:dyDescent="0.55000000000000004">
      <c r="B114" s="454"/>
      <c r="D114" s="457"/>
      <c r="E114" s="457"/>
      <c r="F114" s="457"/>
      <c r="G114" s="457"/>
    </row>
    <row r="115" spans="1:8" x14ac:dyDescent="0.55000000000000004">
      <c r="B115" s="454"/>
      <c r="D115" s="457"/>
      <c r="E115" s="457"/>
      <c r="F115" s="457"/>
      <c r="G115" s="457"/>
      <c r="H115" s="457"/>
    </row>
    <row r="116" spans="1:8" x14ac:dyDescent="0.55000000000000004">
      <c r="B116" s="454"/>
      <c r="D116" s="450"/>
      <c r="E116" s="450"/>
      <c r="F116" s="450"/>
      <c r="G116" s="450"/>
      <c r="H116" s="450"/>
    </row>
    <row r="117" spans="1:8" ht="16.2" x14ac:dyDescent="0.85">
      <c r="B117" s="454"/>
      <c r="D117" s="458"/>
      <c r="E117" s="458"/>
      <c r="F117" s="458"/>
      <c r="G117" s="458"/>
      <c r="H117" s="458"/>
    </row>
    <row r="118" spans="1:8" x14ac:dyDescent="0.55000000000000004">
      <c r="A118" s="459"/>
      <c r="B118" s="460"/>
      <c r="C118" s="459"/>
      <c r="D118" s="461"/>
      <c r="E118" s="461"/>
      <c r="F118" s="461"/>
      <c r="G118" s="461"/>
      <c r="H118" s="461"/>
    </row>
    <row r="119" spans="1:8" x14ac:dyDescent="0.55000000000000004">
      <c r="B119" s="454"/>
      <c r="D119" s="457"/>
      <c r="E119" s="457"/>
      <c r="F119" s="457"/>
      <c r="G119" s="457"/>
    </row>
    <row r="120" spans="1:8" x14ac:dyDescent="0.55000000000000004">
      <c r="D120" s="450"/>
      <c r="E120" s="450"/>
      <c r="F120" s="450"/>
      <c r="G120" s="450"/>
    </row>
    <row r="121" spans="1:8" x14ac:dyDescent="0.55000000000000004">
      <c r="A121" s="462"/>
      <c r="D121" s="450"/>
      <c r="E121" s="450"/>
      <c r="F121" s="450"/>
      <c r="G121" s="450"/>
    </row>
    <row r="122" spans="1:8" x14ac:dyDescent="0.55000000000000004">
      <c r="D122" s="450"/>
      <c r="E122" s="450"/>
      <c r="F122" s="450"/>
      <c r="G122" s="450"/>
    </row>
    <row r="123" spans="1:8" x14ac:dyDescent="0.55000000000000004">
      <c r="D123" s="450"/>
      <c r="E123" s="450"/>
      <c r="F123" s="450"/>
      <c r="G123" s="450"/>
    </row>
    <row r="124" spans="1:8" x14ac:dyDescent="0.55000000000000004">
      <c r="D124" s="450"/>
      <c r="E124" s="450"/>
      <c r="F124" s="450"/>
      <c r="G124" s="450"/>
    </row>
    <row r="125" spans="1:8" ht="16.2" x14ac:dyDescent="0.85">
      <c r="D125" s="458"/>
      <c r="E125" s="458"/>
      <c r="F125" s="458"/>
      <c r="G125" s="458"/>
    </row>
    <row r="126" spans="1:8" ht="16.2" x14ac:dyDescent="0.85">
      <c r="A126" s="459"/>
      <c r="B126" s="459"/>
      <c r="C126" s="459"/>
      <c r="D126" s="463"/>
      <c r="E126" s="463"/>
      <c r="F126" s="463"/>
      <c r="G126" s="463"/>
      <c r="H126" s="464"/>
    </row>
    <row r="127" spans="1:8" x14ac:dyDescent="0.55000000000000004">
      <c r="A127" s="459"/>
      <c r="B127" s="459"/>
      <c r="C127" s="459"/>
      <c r="D127" s="459"/>
      <c r="E127" s="459"/>
      <c r="F127" s="459"/>
      <c r="G127" s="459"/>
      <c r="H127" s="465"/>
    </row>
    <row r="128" spans="1:8" ht="16.2" x14ac:dyDescent="0.85">
      <c r="D128" s="466"/>
      <c r="E128" s="466"/>
      <c r="F128" s="466"/>
      <c r="G128" s="466"/>
      <c r="H128" s="467"/>
    </row>
    <row r="131" spans="1:8" ht="16.2" x14ac:dyDescent="0.85">
      <c r="D131" s="468"/>
      <c r="E131" s="468"/>
      <c r="F131" s="468"/>
      <c r="G131" s="468"/>
      <c r="H131" s="464"/>
    </row>
    <row r="133" spans="1:8" ht="16.2" x14ac:dyDescent="0.85">
      <c r="D133" s="469"/>
      <c r="E133" s="469"/>
      <c r="F133" s="469"/>
      <c r="G133" s="469"/>
      <c r="H133" s="469"/>
    </row>
    <row r="135" spans="1:8" ht="16.2" x14ac:dyDescent="0.85">
      <c r="D135" s="464"/>
      <c r="E135" s="464"/>
      <c r="F135" s="464"/>
      <c r="G135" s="464"/>
      <c r="H135" s="464"/>
    </row>
    <row r="137" spans="1:8" ht="18.3" x14ac:dyDescent="0.7">
      <c r="A137" s="470"/>
      <c r="B137" s="470"/>
      <c r="C137" s="470"/>
      <c r="D137" s="471"/>
      <c r="E137" s="471"/>
      <c r="F137" s="471"/>
      <c r="G137" s="471"/>
      <c r="H137" s="471"/>
    </row>
  </sheetData>
  <pageMargins left="0.7" right="0.7" top="0.75" bottom="0.75" header="0.3" footer="0.3"/>
  <pageSetup scale="46" fitToHeight="0" orientation="landscape" horizontalDpi="1200" verticalDpi="1200" r:id="rId1"/>
  <rowBreaks count="1" manualBreakCount="1">
    <brk id="38"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7CCE0-FAFD-42C8-BCD7-C2303197B03D}">
  <dimension ref="A1:J155"/>
  <sheetViews>
    <sheetView showGridLines="0" topLeftCell="A129"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26171875" style="44" customWidth="1"/>
    <col min="5" max="6" width="21.26171875" style="44" customWidth="1"/>
    <col min="7" max="7" width="19.68359375" style="44" customWidth="1"/>
    <col min="8" max="8" width="17.578125" style="44" customWidth="1"/>
    <col min="9" max="9" width="11.68359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484</v>
      </c>
      <c r="D5" s="550"/>
      <c r="E5" s="550"/>
      <c r="F5" s="155"/>
    </row>
    <row r="6" spans="1:8" ht="18" customHeight="1" x14ac:dyDescent="0.55000000000000004">
      <c r="B6" s="42" t="s">
        <v>239</v>
      </c>
      <c r="C6" s="539" t="s">
        <v>485</v>
      </c>
      <c r="D6" s="539"/>
      <c r="E6" s="539"/>
      <c r="F6" s="158"/>
    </row>
    <row r="7" spans="1:8" ht="18" customHeight="1" x14ac:dyDescent="0.55000000000000004">
      <c r="B7" s="42" t="s">
        <v>241</v>
      </c>
      <c r="C7" s="547">
        <v>3035</v>
      </c>
      <c r="D7" s="547"/>
      <c r="E7" s="547"/>
      <c r="F7" s="159"/>
    </row>
    <row r="8" spans="1:8" ht="18" customHeight="1" x14ac:dyDescent="0.55000000000000004">
      <c r="C8" s="560"/>
      <c r="D8" s="560"/>
      <c r="E8" s="560"/>
      <c r="F8" s="126"/>
    </row>
    <row r="9" spans="1:8" ht="18" customHeight="1" x14ac:dyDescent="0.55000000000000004">
      <c r="B9" s="42" t="s">
        <v>243</v>
      </c>
      <c r="C9" s="550" t="s">
        <v>486</v>
      </c>
      <c r="D9" s="550"/>
      <c r="E9" s="550"/>
      <c r="F9" s="155"/>
    </row>
    <row r="10" spans="1:8" ht="18" customHeight="1" x14ac:dyDescent="0.55000000000000004">
      <c r="B10" s="42" t="s">
        <v>245</v>
      </c>
      <c r="C10" s="551" t="s">
        <v>487</v>
      </c>
      <c r="D10" s="551"/>
      <c r="E10" s="551"/>
      <c r="F10" s="163"/>
    </row>
    <row r="11" spans="1:8" ht="18" customHeight="1" x14ac:dyDescent="0.55000000000000004">
      <c r="B11" s="42" t="s">
        <v>247</v>
      </c>
      <c r="C11" s="550" t="s">
        <v>488</v>
      </c>
      <c r="D11" s="550"/>
      <c r="E11" s="55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69">
        <v>11630657.409550423</v>
      </c>
      <c r="E18" s="169">
        <v>0</v>
      </c>
      <c r="F18" s="169">
        <v>0</v>
      </c>
      <c r="G18" s="169">
        <v>9402719.9595190138</v>
      </c>
      <c r="H18" s="169">
        <f>(D18+E18)-G18</f>
        <v>2227937.450031409</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14">
        <v>1313103</v>
      </c>
      <c r="E21" s="232">
        <v>542244</v>
      </c>
      <c r="F21" s="232"/>
      <c r="G21" s="214">
        <v>71979</v>
      </c>
      <c r="H21" s="114">
        <f>(D21+E21)-F21-G21</f>
        <v>1783368</v>
      </c>
    </row>
    <row r="22" spans="1:8" ht="18" customHeight="1" x14ac:dyDescent="0.55000000000000004">
      <c r="A22" s="42" t="s">
        <v>116</v>
      </c>
      <c r="B22" s="44" t="s">
        <v>117</v>
      </c>
      <c r="D22" s="214">
        <v>17620</v>
      </c>
      <c r="E22" s="232">
        <v>5167</v>
      </c>
      <c r="F22" s="232"/>
      <c r="G22" s="214">
        <v>900</v>
      </c>
      <c r="H22" s="114">
        <f t="shared" ref="H22:H34" si="0">(D22+E22)-F22-G22</f>
        <v>21887</v>
      </c>
    </row>
    <row r="23" spans="1:8" ht="18" customHeight="1" x14ac:dyDescent="0.55000000000000004">
      <c r="A23" s="42" t="s">
        <v>118</v>
      </c>
      <c r="B23" s="44" t="s">
        <v>119</v>
      </c>
      <c r="D23" s="214">
        <v>0</v>
      </c>
      <c r="E23" s="232">
        <v>0</v>
      </c>
      <c r="F23" s="232"/>
      <c r="G23" s="214">
        <v>0</v>
      </c>
      <c r="H23" s="114">
        <f t="shared" si="0"/>
        <v>0</v>
      </c>
    </row>
    <row r="24" spans="1:8" ht="18" customHeight="1" x14ac:dyDescent="0.55000000000000004">
      <c r="A24" s="42" t="s">
        <v>120</v>
      </c>
      <c r="B24" s="44" t="s">
        <v>121</v>
      </c>
      <c r="D24" s="214">
        <v>421280</v>
      </c>
      <c r="E24" s="232">
        <v>72039</v>
      </c>
      <c r="F24" s="232"/>
      <c r="G24" s="214">
        <v>0</v>
      </c>
      <c r="H24" s="114">
        <f t="shared" si="0"/>
        <v>493319</v>
      </c>
    </row>
    <row r="25" spans="1:8" ht="18" customHeight="1" x14ac:dyDescent="0.55000000000000004">
      <c r="A25" s="42" t="s">
        <v>122</v>
      </c>
      <c r="B25" s="44" t="s">
        <v>123</v>
      </c>
      <c r="D25" s="214">
        <v>0</v>
      </c>
      <c r="E25" s="232">
        <v>0</v>
      </c>
      <c r="F25" s="232"/>
      <c r="G25" s="214">
        <v>0</v>
      </c>
      <c r="H25" s="114">
        <f t="shared" si="0"/>
        <v>0</v>
      </c>
    </row>
    <row r="26" spans="1:8" ht="18" customHeight="1" x14ac:dyDescent="0.55000000000000004">
      <c r="A26" s="42" t="s">
        <v>124</v>
      </c>
      <c r="B26" s="44" t="s">
        <v>125</v>
      </c>
      <c r="D26" s="214">
        <v>0</v>
      </c>
      <c r="E26" s="232">
        <v>0</v>
      </c>
      <c r="F26" s="232"/>
      <c r="G26" s="214">
        <v>0</v>
      </c>
      <c r="H26" s="114">
        <f t="shared" si="0"/>
        <v>0</v>
      </c>
    </row>
    <row r="27" spans="1:8" ht="18" customHeight="1" x14ac:dyDescent="0.55000000000000004">
      <c r="A27" s="42" t="s">
        <v>126</v>
      </c>
      <c r="B27" s="44" t="s">
        <v>185</v>
      </c>
      <c r="D27" s="214">
        <v>0</v>
      </c>
      <c r="E27" s="232">
        <v>0</v>
      </c>
      <c r="F27" s="232"/>
      <c r="G27" s="214">
        <v>0</v>
      </c>
      <c r="H27" s="114">
        <f t="shared" si="0"/>
        <v>0</v>
      </c>
    </row>
    <row r="28" spans="1:8" ht="18" customHeight="1" x14ac:dyDescent="0.55000000000000004">
      <c r="A28" s="42" t="s">
        <v>127</v>
      </c>
      <c r="B28" s="44" t="s">
        <v>128</v>
      </c>
      <c r="D28" s="214">
        <v>0</v>
      </c>
      <c r="E28" s="232">
        <v>0</v>
      </c>
      <c r="F28" s="232"/>
      <c r="G28" s="214">
        <v>0</v>
      </c>
      <c r="H28" s="114">
        <f t="shared" si="0"/>
        <v>0</v>
      </c>
    </row>
    <row r="29" spans="1:8" ht="18" customHeight="1" x14ac:dyDescent="0.55000000000000004">
      <c r="A29" s="42" t="s">
        <v>129</v>
      </c>
      <c r="B29" s="44" t="s">
        <v>130</v>
      </c>
      <c r="D29" s="214">
        <v>4611909</v>
      </c>
      <c r="E29" s="232">
        <v>1228159</v>
      </c>
      <c r="F29" s="232">
        <v>628361</v>
      </c>
      <c r="G29" s="214">
        <v>0</v>
      </c>
      <c r="H29" s="114">
        <f t="shared" si="0"/>
        <v>5211707</v>
      </c>
    </row>
    <row r="30" spans="1:8" ht="18" customHeight="1" x14ac:dyDescent="0.55000000000000004">
      <c r="A30" s="42" t="s">
        <v>131</v>
      </c>
      <c r="B30" s="130" t="s">
        <v>489</v>
      </c>
      <c r="D30" s="214">
        <v>2070960</v>
      </c>
      <c r="E30" s="232">
        <v>932487</v>
      </c>
      <c r="F30" s="232">
        <v>753242</v>
      </c>
      <c r="G30" s="214">
        <v>262380</v>
      </c>
      <c r="H30" s="114">
        <f t="shared" si="0"/>
        <v>1987825</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8434872</v>
      </c>
      <c r="E36" s="114">
        <f>SUM(E21:E34)</f>
        <v>2780096</v>
      </c>
      <c r="F36" s="114">
        <f>SUM(F21:F34)</f>
        <v>1381603</v>
      </c>
      <c r="G36" s="114">
        <f>SUM(G21:G34)</f>
        <v>335259</v>
      </c>
      <c r="H36" s="114">
        <f>SUM(H21:H34)</f>
        <v>9498106</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214">
        <v>27602292</v>
      </c>
      <c r="E40" s="232">
        <v>17803478</v>
      </c>
      <c r="F40" s="232"/>
      <c r="G40" s="214">
        <v>900</v>
      </c>
      <c r="H40" s="114">
        <f>(D40+E40)-F40-G40</f>
        <v>45404870</v>
      </c>
    </row>
    <row r="41" spans="1:8" ht="18" customHeight="1" x14ac:dyDescent="0.55000000000000004">
      <c r="A41" s="42" t="s">
        <v>193</v>
      </c>
      <c r="B41" s="44" t="s">
        <v>141</v>
      </c>
      <c r="D41" s="214">
        <v>5529195</v>
      </c>
      <c r="E41" s="232">
        <v>3566330</v>
      </c>
      <c r="F41" s="232">
        <v>666316</v>
      </c>
      <c r="G41" s="214">
        <v>2500</v>
      </c>
      <c r="H41" s="114">
        <f t="shared" ref="H41:H47" si="1">(D41+E41)-F41-G41</f>
        <v>8426709</v>
      </c>
    </row>
    <row r="42" spans="1:8" ht="18" customHeight="1" x14ac:dyDescent="0.55000000000000004">
      <c r="A42" s="42" t="s">
        <v>194</v>
      </c>
      <c r="B42" s="44" t="s">
        <v>142</v>
      </c>
      <c r="D42" s="214">
        <v>1334638</v>
      </c>
      <c r="E42" s="232">
        <v>857655</v>
      </c>
      <c r="F42" s="232"/>
      <c r="G42" s="214">
        <v>6992</v>
      </c>
      <c r="H42" s="114">
        <f t="shared" si="1"/>
        <v>2185301</v>
      </c>
    </row>
    <row r="43" spans="1:8" ht="18" customHeight="1" x14ac:dyDescent="0.55000000000000004">
      <c r="A43" s="42" t="s">
        <v>195</v>
      </c>
      <c r="B43" s="44" t="s">
        <v>143</v>
      </c>
      <c r="D43" s="214">
        <v>631</v>
      </c>
      <c r="E43" s="232">
        <v>407</v>
      </c>
      <c r="F43" s="232"/>
      <c r="G43" s="214">
        <v>0</v>
      </c>
      <c r="H43" s="114">
        <f t="shared" si="1"/>
        <v>1038</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34466756</v>
      </c>
      <c r="E49" s="114">
        <f>SUM(E40:E47)</f>
        <v>22227870</v>
      </c>
      <c r="F49" s="114">
        <f>SUM(F40:F47)</f>
        <v>666316</v>
      </c>
      <c r="G49" s="114">
        <f>SUM(G40:G47)</f>
        <v>10392</v>
      </c>
      <c r="H49" s="114">
        <f>SUM(H40:H47)</f>
        <v>56017918</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351">
        <v>9806263</v>
      </c>
      <c r="E53" s="351">
        <v>0</v>
      </c>
      <c r="F53" s="351"/>
      <c r="G53" s="351">
        <v>999713</v>
      </c>
      <c r="H53" s="114">
        <f>(D53+E53)-F53-G53</f>
        <v>8806550</v>
      </c>
    </row>
    <row r="54" spans="1:8" ht="18" customHeight="1" x14ac:dyDescent="0.55000000000000004">
      <c r="A54" s="42" t="s">
        <v>260</v>
      </c>
      <c r="B54" s="130"/>
      <c r="D54" s="113"/>
      <c r="E54" s="120"/>
      <c r="F54" s="120"/>
      <c r="G54" s="113"/>
      <c r="H54" s="114">
        <f t="shared" ref="H54:H62" si="2">(D54+E54)-F54-G54</f>
        <v>0</v>
      </c>
    </row>
    <row r="55" spans="1:8" ht="18" customHeight="1" x14ac:dyDescent="0.55000000000000004">
      <c r="A55" s="42" t="s">
        <v>262</v>
      </c>
      <c r="B55" s="133"/>
      <c r="D55" s="113"/>
      <c r="E55" s="120"/>
      <c r="F55" s="120"/>
      <c r="G55" s="113"/>
      <c r="H55" s="114">
        <f t="shared" si="2"/>
        <v>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9806263</v>
      </c>
      <c r="E64" s="114">
        <f>SUM(E53:E62)</f>
        <v>0</v>
      </c>
      <c r="F64" s="114">
        <f>SUM(F53:F62)</f>
        <v>0</v>
      </c>
      <c r="G64" s="114">
        <f>SUM(G53:G62)</f>
        <v>999713</v>
      </c>
      <c r="H64" s="114">
        <f>SUM(H53:H62)</f>
        <v>8806550</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352">
        <v>854</v>
      </c>
      <c r="E68" s="353">
        <v>393</v>
      </c>
      <c r="F68" s="353"/>
      <c r="G68" s="352">
        <v>0</v>
      </c>
      <c r="H68" s="114">
        <f>(D68+E68)-F68-G68</f>
        <v>1247</v>
      </c>
      <c r="J68" s="129"/>
    </row>
    <row r="69" spans="1:10" ht="18" customHeight="1" x14ac:dyDescent="0.55000000000000004">
      <c r="A69" s="42" t="s">
        <v>202</v>
      </c>
      <c r="B69" s="44" t="s">
        <v>153</v>
      </c>
      <c r="D69" s="352">
        <v>0</v>
      </c>
      <c r="E69" s="353">
        <v>0</v>
      </c>
      <c r="F69" s="353"/>
      <c r="G69" s="352">
        <v>0</v>
      </c>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854</v>
      </c>
      <c r="E74" s="135">
        <f>SUM(E68:E72)</f>
        <v>393</v>
      </c>
      <c r="F74" s="135">
        <f>SUM(F68:F72)</f>
        <v>0</v>
      </c>
      <c r="G74" s="114">
        <f>SUM(G68:G72)</f>
        <v>0</v>
      </c>
      <c r="H74" s="114">
        <f>SUM(H68:H72)</f>
        <v>1247</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214">
        <v>399292</v>
      </c>
      <c r="E77" s="348">
        <v>0</v>
      </c>
      <c r="F77" s="244"/>
      <c r="G77" s="214">
        <v>0</v>
      </c>
      <c r="H77" s="114">
        <f>(D77-F77-G77)</f>
        <v>399292</v>
      </c>
    </row>
    <row r="78" spans="1:10" ht="18" customHeight="1" x14ac:dyDescent="0.55000000000000004">
      <c r="A78" s="42" t="s">
        <v>205</v>
      </c>
      <c r="B78" s="44" t="s">
        <v>156</v>
      </c>
      <c r="D78" s="214">
        <v>0</v>
      </c>
      <c r="E78" s="348">
        <v>0</v>
      </c>
      <c r="F78" s="244"/>
      <c r="G78" s="214">
        <v>0</v>
      </c>
      <c r="H78" s="114">
        <f>(D78-F78-G78)</f>
        <v>0</v>
      </c>
    </row>
    <row r="79" spans="1:10" ht="18" customHeight="1" x14ac:dyDescent="0.55000000000000004">
      <c r="A79" s="42" t="s">
        <v>206</v>
      </c>
      <c r="B79" s="44" t="s">
        <v>157</v>
      </c>
      <c r="D79" s="214">
        <v>331493</v>
      </c>
      <c r="E79" s="348">
        <v>0</v>
      </c>
      <c r="F79" s="244"/>
      <c r="G79" s="214">
        <v>0</v>
      </c>
      <c r="H79" s="114">
        <f>(D79-F79-G79)</f>
        <v>331493</v>
      </c>
    </row>
    <row r="80" spans="1:10" ht="18" customHeight="1" x14ac:dyDescent="0.55000000000000004">
      <c r="A80" s="42" t="s">
        <v>207</v>
      </c>
      <c r="B80" s="44" t="s">
        <v>158</v>
      </c>
      <c r="D80" s="214">
        <v>0</v>
      </c>
      <c r="E80" s="348">
        <v>0</v>
      </c>
      <c r="F80" s="244"/>
      <c r="G80" s="214">
        <v>0</v>
      </c>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730785</v>
      </c>
      <c r="E82" s="112">
        <f>SUM(E77:E80)</f>
        <v>0</v>
      </c>
      <c r="F82" s="114">
        <f>SUM(F77:F80)</f>
        <v>0</v>
      </c>
      <c r="G82" s="114">
        <f>SUM(G77:G80)</f>
        <v>0</v>
      </c>
      <c r="H82" s="114">
        <f>SUM(H77:H80)</f>
        <v>730785</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214">
        <v>45769</v>
      </c>
      <c r="E86" s="232">
        <v>23721</v>
      </c>
      <c r="F86" s="232"/>
      <c r="G86" s="214">
        <v>0</v>
      </c>
      <c r="H86" s="114">
        <f>(D86+E86)-F86-G86</f>
        <v>69490</v>
      </c>
    </row>
    <row r="87" spans="1:8" ht="18" customHeight="1" x14ac:dyDescent="0.55000000000000004">
      <c r="A87" s="42" t="s">
        <v>209</v>
      </c>
      <c r="B87" s="44" t="s">
        <v>161</v>
      </c>
      <c r="D87" s="214">
        <v>0</v>
      </c>
      <c r="E87" s="232">
        <v>0</v>
      </c>
      <c r="F87" s="232"/>
      <c r="G87" s="214">
        <v>0</v>
      </c>
      <c r="H87" s="114">
        <f t="shared" ref="H87:H96" si="3">(D87+E87)-F87-G87</f>
        <v>0</v>
      </c>
    </row>
    <row r="88" spans="1:8" ht="18" customHeight="1" x14ac:dyDescent="0.55000000000000004">
      <c r="A88" s="42" t="s">
        <v>210</v>
      </c>
      <c r="B88" s="44" t="s">
        <v>186</v>
      </c>
      <c r="D88" s="214">
        <v>77171</v>
      </c>
      <c r="E88" s="232">
        <v>41054</v>
      </c>
      <c r="F88" s="232"/>
      <c r="G88" s="214">
        <v>0</v>
      </c>
      <c r="H88" s="114">
        <f t="shared" si="3"/>
        <v>118225</v>
      </c>
    </row>
    <row r="89" spans="1:8" ht="18" customHeight="1" x14ac:dyDescent="0.55000000000000004">
      <c r="A89" s="42" t="s">
        <v>211</v>
      </c>
      <c r="B89" s="44" t="s">
        <v>162</v>
      </c>
      <c r="D89" s="214">
        <v>0</v>
      </c>
      <c r="E89" s="232">
        <v>0</v>
      </c>
      <c r="F89" s="232"/>
      <c r="G89" s="214">
        <v>0</v>
      </c>
      <c r="H89" s="114">
        <f t="shared" si="3"/>
        <v>0</v>
      </c>
    </row>
    <row r="90" spans="1:8" ht="18" customHeight="1" x14ac:dyDescent="0.55000000000000004">
      <c r="A90" s="42" t="s">
        <v>212</v>
      </c>
      <c r="B90" s="44" t="s">
        <v>163</v>
      </c>
      <c r="D90" s="214">
        <v>0</v>
      </c>
      <c r="E90" s="232">
        <v>0</v>
      </c>
      <c r="F90" s="232"/>
      <c r="G90" s="214">
        <v>0</v>
      </c>
      <c r="H90" s="114">
        <f t="shared" si="3"/>
        <v>0</v>
      </c>
    </row>
    <row r="91" spans="1:8" ht="18" customHeight="1" x14ac:dyDescent="0.55000000000000004">
      <c r="A91" s="42" t="s">
        <v>213</v>
      </c>
      <c r="B91" s="44" t="s">
        <v>164</v>
      </c>
      <c r="D91" s="214">
        <v>0</v>
      </c>
      <c r="E91" s="232">
        <v>0</v>
      </c>
      <c r="F91" s="232"/>
      <c r="G91" s="214">
        <v>0</v>
      </c>
      <c r="H91" s="114">
        <f t="shared" si="3"/>
        <v>0</v>
      </c>
    </row>
    <row r="92" spans="1:8" ht="18" customHeight="1" x14ac:dyDescent="0.55000000000000004">
      <c r="A92" s="42" t="s">
        <v>214</v>
      </c>
      <c r="B92" s="44" t="s">
        <v>187</v>
      </c>
      <c r="D92" s="262">
        <v>0</v>
      </c>
      <c r="E92" s="232">
        <v>0</v>
      </c>
      <c r="F92" s="349"/>
      <c r="G92" s="262">
        <v>0</v>
      </c>
      <c r="H92" s="114">
        <f t="shared" si="3"/>
        <v>0</v>
      </c>
    </row>
    <row r="93" spans="1:8" ht="18" customHeight="1" x14ac:dyDescent="0.55000000000000004">
      <c r="A93" s="42" t="s">
        <v>215</v>
      </c>
      <c r="B93" s="44" t="s">
        <v>189</v>
      </c>
      <c r="D93" s="214">
        <v>0</v>
      </c>
      <c r="E93" s="232">
        <v>0</v>
      </c>
      <c r="F93" s="232"/>
      <c r="G93" s="214">
        <v>0</v>
      </c>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122940</v>
      </c>
      <c r="E98" s="114">
        <f>SUM(E86:E96)</f>
        <v>64775</v>
      </c>
      <c r="F98" s="114">
        <f>SUM(F86:F96)</f>
        <v>0</v>
      </c>
      <c r="G98" s="114">
        <f>SUM(G86:G96)</f>
        <v>0</v>
      </c>
      <c r="H98" s="114">
        <f>SUM(H86:H96)</f>
        <v>187715</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14">
        <v>153552</v>
      </c>
      <c r="E102" s="232">
        <v>99041</v>
      </c>
      <c r="F102" s="232"/>
      <c r="G102" s="214">
        <v>0</v>
      </c>
      <c r="H102" s="114">
        <f>(D102+E102)-F102-G102</f>
        <v>252593</v>
      </c>
    </row>
    <row r="103" spans="1:8" ht="18" customHeight="1" x14ac:dyDescent="0.55000000000000004">
      <c r="A103" s="42" t="s">
        <v>220</v>
      </c>
      <c r="B103" s="44" t="s">
        <v>168</v>
      </c>
      <c r="D103" s="214">
        <v>4004</v>
      </c>
      <c r="E103" s="232">
        <v>2583</v>
      </c>
      <c r="F103" s="232"/>
      <c r="G103" s="214">
        <v>0</v>
      </c>
      <c r="H103" s="114">
        <f>(D103+E103)-F103-G103</f>
        <v>6587</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157556</v>
      </c>
      <c r="E108" s="114">
        <f>SUM(E102:E106)</f>
        <v>101624</v>
      </c>
      <c r="F108" s="114">
        <f>SUM(F102:F106)</f>
        <v>0</v>
      </c>
      <c r="G108" s="114">
        <f>SUM(G102:G106)</f>
        <v>0</v>
      </c>
      <c r="H108" s="114">
        <f>SUM(H102:H106)</f>
        <v>259180</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214">
        <v>23211000</v>
      </c>
      <c r="G111" s="113"/>
      <c r="H111" s="114">
        <f>F111-G111</f>
        <v>23211000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354">
        <v>0.64580000000000004</v>
      </c>
      <c r="F114" s="143" t="s">
        <v>299</v>
      </c>
      <c r="G114" s="355">
        <v>0.17119999999999999</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14">
        <v>660345000</v>
      </c>
      <c r="F117" s="145"/>
    </row>
    <row r="118" spans="1:7" ht="18" customHeight="1" x14ac:dyDescent="0.55000000000000004">
      <c r="A118" s="42" t="s">
        <v>304</v>
      </c>
      <c r="B118" s="44" t="s">
        <v>305</v>
      </c>
      <c r="E118" s="214">
        <v>88705000</v>
      </c>
      <c r="F118" s="145"/>
    </row>
    <row r="119" spans="1:7" ht="18" customHeight="1" x14ac:dyDescent="0.55000000000000004">
      <c r="A119" s="42" t="s">
        <v>306</v>
      </c>
      <c r="B119" s="105" t="s">
        <v>307</v>
      </c>
      <c r="E119" s="114">
        <f>SUM(E117:E118)</f>
        <v>749050000</v>
      </c>
      <c r="F119" s="146"/>
    </row>
    <row r="120" spans="1:7" ht="18" customHeight="1" x14ac:dyDescent="0.55000000000000004">
      <c r="A120" s="42"/>
      <c r="B120" s="105"/>
      <c r="F120" s="126"/>
    </row>
    <row r="121" spans="1:7" ht="18" customHeight="1" x14ac:dyDescent="0.55000000000000004">
      <c r="A121" s="42" t="s">
        <v>308</v>
      </c>
      <c r="B121" s="105" t="s">
        <v>309</v>
      </c>
      <c r="E121" s="214">
        <v>773596000</v>
      </c>
      <c r="F121" s="145"/>
    </row>
    <row r="122" spans="1:7" ht="18" customHeight="1" x14ac:dyDescent="0.55000000000000004">
      <c r="A122" s="42"/>
      <c r="F122" s="126"/>
    </row>
    <row r="123" spans="1:7" ht="18" customHeight="1" x14ac:dyDescent="0.55000000000000004">
      <c r="A123" s="42" t="s">
        <v>310</v>
      </c>
      <c r="B123" s="105" t="s">
        <v>311</v>
      </c>
      <c r="E123" s="214">
        <v>-24546000</v>
      </c>
      <c r="F123" s="145"/>
    </row>
    <row r="124" spans="1:7" ht="18" customHeight="1" x14ac:dyDescent="0.55000000000000004">
      <c r="A124" s="42"/>
      <c r="E124" s="152"/>
      <c r="F124" s="126"/>
    </row>
    <row r="125" spans="1:7" ht="18" customHeight="1" x14ac:dyDescent="0.55000000000000004">
      <c r="A125" s="42" t="s">
        <v>312</v>
      </c>
      <c r="B125" s="105" t="s">
        <v>313</v>
      </c>
      <c r="E125" s="214">
        <v>-9774000</v>
      </c>
      <c r="F125" s="145"/>
    </row>
    <row r="126" spans="1:7" ht="18" customHeight="1" x14ac:dyDescent="0.55000000000000004">
      <c r="A126" s="42"/>
      <c r="E126" s="152"/>
      <c r="F126" s="126"/>
    </row>
    <row r="127" spans="1:7" ht="18" customHeight="1" x14ac:dyDescent="0.55000000000000004">
      <c r="A127" s="42" t="s">
        <v>314</v>
      </c>
      <c r="B127" s="105" t="s">
        <v>315</v>
      </c>
      <c r="E127" s="214">
        <v>-34320000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8434872</v>
      </c>
      <c r="E141" s="147">
        <f>E36</f>
        <v>2780096</v>
      </c>
      <c r="F141" s="147">
        <f>F36</f>
        <v>1381603</v>
      </c>
      <c r="G141" s="147">
        <f>G36</f>
        <v>335259</v>
      </c>
      <c r="H141" s="147">
        <f>H36</f>
        <v>9498106</v>
      </c>
    </row>
    <row r="142" spans="1:8" ht="18" customHeight="1" x14ac:dyDescent="0.55000000000000004">
      <c r="A142" s="42" t="s">
        <v>148</v>
      </c>
      <c r="B142" s="105" t="s">
        <v>176</v>
      </c>
      <c r="D142" s="147">
        <f>D49</f>
        <v>34466756</v>
      </c>
      <c r="E142" s="147">
        <f>E49</f>
        <v>22227870</v>
      </c>
      <c r="F142" s="147">
        <f>F49</f>
        <v>666316</v>
      </c>
      <c r="G142" s="147">
        <f>G49</f>
        <v>10392</v>
      </c>
      <c r="H142" s="147">
        <f>H49</f>
        <v>56017918</v>
      </c>
    </row>
    <row r="143" spans="1:8" ht="18" customHeight="1" x14ac:dyDescent="0.55000000000000004">
      <c r="A143" s="42" t="s">
        <v>200</v>
      </c>
      <c r="B143" s="105" t="s">
        <v>177</v>
      </c>
      <c r="D143" s="147">
        <f>D64</f>
        <v>9806263</v>
      </c>
      <c r="E143" s="147">
        <f>E64</f>
        <v>0</v>
      </c>
      <c r="F143" s="147">
        <f>F64</f>
        <v>0</v>
      </c>
      <c r="G143" s="147">
        <f>G64</f>
        <v>999713</v>
      </c>
      <c r="H143" s="147">
        <f>H64</f>
        <v>8806550</v>
      </c>
    </row>
    <row r="144" spans="1:8" ht="18" customHeight="1" x14ac:dyDescent="0.55000000000000004">
      <c r="A144" s="42" t="s">
        <v>154</v>
      </c>
      <c r="B144" s="105" t="s">
        <v>8</v>
      </c>
      <c r="D144" s="147">
        <f>D74</f>
        <v>854</v>
      </c>
      <c r="E144" s="147">
        <f>E74</f>
        <v>393</v>
      </c>
      <c r="F144" s="147">
        <f>F74</f>
        <v>0</v>
      </c>
      <c r="G144" s="147">
        <f>G74</f>
        <v>0</v>
      </c>
      <c r="H144" s="147">
        <f>H74</f>
        <v>1247</v>
      </c>
    </row>
    <row r="145" spans="1:8" ht="18" customHeight="1" x14ac:dyDescent="0.55000000000000004">
      <c r="A145" s="42" t="s">
        <v>159</v>
      </c>
      <c r="B145" s="105" t="s">
        <v>9</v>
      </c>
      <c r="D145" s="147">
        <f>D82</f>
        <v>730785</v>
      </c>
      <c r="E145" s="147">
        <f>E82</f>
        <v>0</v>
      </c>
      <c r="F145" s="147">
        <f>F82</f>
        <v>0</v>
      </c>
      <c r="G145" s="147">
        <f>G82</f>
        <v>0</v>
      </c>
      <c r="H145" s="147">
        <f>H82</f>
        <v>730785</v>
      </c>
    </row>
    <row r="146" spans="1:8" ht="18" customHeight="1" x14ac:dyDescent="0.55000000000000004">
      <c r="A146" s="42" t="s">
        <v>166</v>
      </c>
      <c r="B146" s="105" t="s">
        <v>178</v>
      </c>
      <c r="D146" s="147">
        <f>D98</f>
        <v>122940</v>
      </c>
      <c r="E146" s="147">
        <f>E98</f>
        <v>64775</v>
      </c>
      <c r="F146" s="147">
        <f>F98</f>
        <v>0</v>
      </c>
      <c r="G146" s="147">
        <f>G98</f>
        <v>0</v>
      </c>
      <c r="H146" s="147">
        <f>H98</f>
        <v>187715</v>
      </c>
    </row>
    <row r="147" spans="1:8" ht="18" customHeight="1" x14ac:dyDescent="0.55000000000000004">
      <c r="A147" s="42" t="s">
        <v>170</v>
      </c>
      <c r="B147" s="105" t="s">
        <v>11</v>
      </c>
      <c r="D147" s="114">
        <f>D108</f>
        <v>157556</v>
      </c>
      <c r="E147" s="114">
        <f>E108</f>
        <v>101624</v>
      </c>
      <c r="F147" s="114">
        <f>F108</f>
        <v>0</v>
      </c>
      <c r="G147" s="114">
        <f>G108</f>
        <v>0</v>
      </c>
      <c r="H147" s="114">
        <f>H108</f>
        <v>259180</v>
      </c>
    </row>
    <row r="148" spans="1:8" ht="18" customHeight="1" x14ac:dyDescent="0.55000000000000004">
      <c r="A148" s="42" t="s">
        <v>235</v>
      </c>
      <c r="B148" s="105" t="s">
        <v>179</v>
      </c>
      <c r="D148" s="148" t="s">
        <v>321</v>
      </c>
      <c r="E148" s="148" t="s">
        <v>321</v>
      </c>
      <c r="F148" s="148"/>
      <c r="G148" s="148" t="s">
        <v>321</v>
      </c>
      <c r="H148" s="147">
        <f>H111</f>
        <v>23211000</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11630657.409550423</v>
      </c>
      <c r="E150" s="114">
        <f>E18</f>
        <v>0</v>
      </c>
      <c r="F150" s="114">
        <f>F18</f>
        <v>0</v>
      </c>
      <c r="G150" s="114">
        <f>G18</f>
        <v>9402719.9595190138</v>
      </c>
      <c r="H150" s="114">
        <f>H18</f>
        <v>2227937.450031409</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65350683.409550421</v>
      </c>
      <c r="E152" s="199">
        <f>SUM(E141:E150)</f>
        <v>25174758</v>
      </c>
      <c r="F152" s="199">
        <f>SUM(F141:F150)</f>
        <v>2047919</v>
      </c>
      <c r="G152" s="199">
        <f>SUM(G141:G150)</f>
        <v>10748083.959519014</v>
      </c>
      <c r="H152" s="199">
        <f>SUM(H141:H150)</f>
        <v>100940438.45003141</v>
      </c>
    </row>
    <row r="154" spans="1:8" ht="18" customHeight="1" x14ac:dyDescent="0.55000000000000004">
      <c r="A154" s="110" t="s">
        <v>322</v>
      </c>
      <c r="B154" s="105" t="s">
        <v>323</v>
      </c>
      <c r="D154" s="200">
        <f>H152/E121</f>
        <v>0.13048211010660787</v>
      </c>
    </row>
    <row r="155" spans="1:8" ht="18" customHeight="1" x14ac:dyDescent="0.55000000000000004">
      <c r="A155" s="110" t="s">
        <v>324</v>
      </c>
      <c r="B155" s="105" t="s">
        <v>325</v>
      </c>
      <c r="D155" s="200">
        <f>H152/E127</f>
        <v>-2.941154966492757</v>
      </c>
    </row>
  </sheetData>
  <mergeCells count="9">
    <mergeCell ref="C10:E10"/>
    <mergeCell ref="C11:E11"/>
    <mergeCell ref="B13:D13"/>
    <mergeCell ref="C2:D2"/>
    <mergeCell ref="C5:E5"/>
    <mergeCell ref="C6:E6"/>
    <mergeCell ref="C7:E7"/>
    <mergeCell ref="C8:E8"/>
    <mergeCell ref="C9:E9"/>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0616-8B10-4374-8892-5611958437DA}">
  <dimension ref="A1:J155"/>
  <sheetViews>
    <sheetView showGridLines="0" topLeftCell="B133"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4179687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490</v>
      </c>
      <c r="D5" s="550"/>
      <c r="E5" s="550"/>
      <c r="F5" s="155"/>
    </row>
    <row r="6" spans="1:8" ht="18" customHeight="1" x14ac:dyDescent="0.55000000000000004">
      <c r="B6" s="42" t="s">
        <v>239</v>
      </c>
      <c r="C6" s="202">
        <v>210030</v>
      </c>
      <c r="D6" s="157"/>
      <c r="E6" s="157"/>
      <c r="F6" s="158"/>
    </row>
    <row r="7" spans="1:8" ht="18" customHeight="1" x14ac:dyDescent="0.55000000000000004">
      <c r="B7" s="42" t="s">
        <v>241</v>
      </c>
      <c r="C7" s="203">
        <v>230</v>
      </c>
      <c r="D7" s="156"/>
      <c r="E7" s="156"/>
      <c r="F7" s="159"/>
    </row>
    <row r="8" spans="1:8" ht="18" customHeight="1" x14ac:dyDescent="0.55000000000000004">
      <c r="C8" s="160"/>
      <c r="D8" s="160"/>
      <c r="E8" s="160"/>
      <c r="F8" s="126"/>
    </row>
    <row r="9" spans="1:8" ht="18" customHeight="1" x14ac:dyDescent="0.55000000000000004">
      <c r="B9" s="42" t="s">
        <v>243</v>
      </c>
      <c r="C9" s="550" t="s">
        <v>384</v>
      </c>
      <c r="D9" s="550"/>
      <c r="E9" s="550"/>
      <c r="F9" s="155"/>
    </row>
    <row r="10" spans="1:8" ht="18" customHeight="1" x14ac:dyDescent="0.55000000000000004">
      <c r="B10" s="42" t="s">
        <v>245</v>
      </c>
      <c r="C10" s="551" t="s">
        <v>385</v>
      </c>
      <c r="D10" s="551"/>
      <c r="E10" s="551"/>
      <c r="F10" s="163"/>
    </row>
    <row r="11" spans="1:8" ht="18" customHeight="1" x14ac:dyDescent="0.55000000000000004">
      <c r="B11" s="42" t="s">
        <v>247</v>
      </c>
      <c r="C11" s="550" t="s">
        <v>386</v>
      </c>
      <c r="D11" s="550"/>
      <c r="E11" s="55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956328.95980908931</v>
      </c>
      <c r="E18" s="111"/>
      <c r="F18" s="111"/>
      <c r="G18" s="111">
        <v>773137.1565358974</v>
      </c>
      <c r="H18" s="169">
        <f>(D18+E18)-G18</f>
        <v>183191.80327319191</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130268.47</v>
      </c>
      <c r="E21" s="120">
        <v>20061.34</v>
      </c>
      <c r="F21" s="120"/>
      <c r="G21" s="113"/>
      <c r="H21" s="114">
        <f>(D21+E21)-F21-G21</f>
        <v>150329.81</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265269.37481993664</v>
      </c>
      <c r="E29" s="120">
        <v>40851.480000000003</v>
      </c>
      <c r="F29" s="120"/>
      <c r="G29" s="113"/>
      <c r="H29" s="114">
        <f t="shared" si="0"/>
        <v>306120.85481993662</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395537.84481993667</v>
      </c>
      <c r="E36" s="114">
        <f>SUM(E21:E34)</f>
        <v>60912.820000000007</v>
      </c>
      <c r="F36" s="114">
        <f>SUM(F21:F34)</f>
        <v>0</v>
      </c>
      <c r="G36" s="114">
        <f>SUM(G21:G34)</f>
        <v>0</v>
      </c>
      <c r="H36" s="114">
        <f>SUM(H21:H34)</f>
        <v>456450.66481993662</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c r="E41" s="120"/>
      <c r="F41" s="120"/>
      <c r="G41" s="113"/>
      <c r="H41" s="114">
        <f t="shared" ref="H41:H47" si="1">(D41+E41)-F41-G41</f>
        <v>0</v>
      </c>
    </row>
    <row r="42" spans="1:8" ht="18" customHeight="1" x14ac:dyDescent="0.55000000000000004">
      <c r="A42" s="42" t="s">
        <v>194</v>
      </c>
      <c r="B42" s="44" t="s">
        <v>142</v>
      </c>
      <c r="D42" s="113"/>
      <c r="E42" s="120"/>
      <c r="F42" s="120"/>
      <c r="G42" s="113"/>
      <c r="H42" s="114">
        <f t="shared" si="1"/>
        <v>0</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0</v>
      </c>
      <c r="E49" s="114">
        <f>SUM(E40:E47)</f>
        <v>0</v>
      </c>
      <c r="F49" s="114">
        <f>SUM(F40:F47)</f>
        <v>0</v>
      </c>
      <c r="G49" s="114">
        <f>SUM(G40:G47)</f>
        <v>0</v>
      </c>
      <c r="H49" s="114">
        <f>SUM(H40:H47)</f>
        <v>0</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v>7887387.7000000002</v>
      </c>
      <c r="E53" s="120">
        <v>661309.66207553761</v>
      </c>
      <c r="F53" s="125"/>
      <c r="G53" s="125"/>
      <c r="H53" s="114">
        <f>(D53+E53)-F53-G53</f>
        <v>8548697.3620755374</v>
      </c>
    </row>
    <row r="54" spans="1:8" ht="18" customHeight="1" x14ac:dyDescent="0.55000000000000004">
      <c r="A54" s="42" t="s">
        <v>260</v>
      </c>
      <c r="B54" s="130"/>
      <c r="D54" s="113"/>
      <c r="E54" s="120"/>
      <c r="F54" s="120"/>
      <c r="G54" s="113"/>
      <c r="H54" s="114">
        <f t="shared" ref="H54:H62" si="2">(D54+E54)-F54-G54</f>
        <v>0</v>
      </c>
    </row>
    <row r="55" spans="1:8" ht="18" customHeight="1" x14ac:dyDescent="0.55000000000000004">
      <c r="A55" s="42" t="s">
        <v>262</v>
      </c>
      <c r="B55" s="133" t="s">
        <v>491</v>
      </c>
      <c r="D55" s="113">
        <v>53000</v>
      </c>
      <c r="E55" s="120">
        <v>72875</v>
      </c>
      <c r="F55" s="120"/>
      <c r="G55" s="113"/>
      <c r="H55" s="114">
        <f t="shared" si="2"/>
        <v>125875</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7940387.7000000002</v>
      </c>
      <c r="E64" s="114">
        <f>SUM(E53:E62)</f>
        <v>734184.66207553761</v>
      </c>
      <c r="F64" s="114">
        <f>SUM(F53:F62)</f>
        <v>0</v>
      </c>
      <c r="G64" s="114">
        <f>SUM(G53:G62)</f>
        <v>0</v>
      </c>
      <c r="H64" s="114">
        <f>SUM(H53:H62)</f>
        <v>8674572.3620755374</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5000</v>
      </c>
      <c r="E77" s="136"/>
      <c r="F77" s="122"/>
      <c r="G77" s="113"/>
      <c r="H77" s="114">
        <f>(D77-F77-G77)</f>
        <v>5000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5000</v>
      </c>
      <c r="E82" s="138"/>
      <c r="F82" s="114">
        <f>SUM(F77:F80)</f>
        <v>0</v>
      </c>
      <c r="G82" s="114">
        <f>SUM(G77:G80)</f>
        <v>0</v>
      </c>
      <c r="H82" s="114">
        <f>SUM(H77:H80)</f>
        <v>5000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v>1198.9520311149524</v>
      </c>
      <c r="E87" s="120">
        <v>184.64</v>
      </c>
      <c r="F87" s="120"/>
      <c r="G87" s="113"/>
      <c r="H87" s="114">
        <f t="shared" ref="H87:H96" si="3">(D87+E87)-F87-G87</f>
        <v>1383.5920311149525</v>
      </c>
    </row>
    <row r="88" spans="1:8" ht="18" customHeight="1" x14ac:dyDescent="0.55000000000000004">
      <c r="A88" s="42" t="s">
        <v>210</v>
      </c>
      <c r="B88" s="44" t="s">
        <v>186</v>
      </c>
      <c r="D88" s="113">
        <v>663.1734370498416</v>
      </c>
      <c r="E88" s="120">
        <v>102.13</v>
      </c>
      <c r="F88" s="120"/>
      <c r="G88" s="113"/>
      <c r="H88" s="114">
        <f t="shared" si="3"/>
        <v>765.30343704984159</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v>4144.8339815615091</v>
      </c>
      <c r="E91" s="120">
        <v>638.29999999999995</v>
      </c>
      <c r="F91" s="120"/>
      <c r="G91" s="113"/>
      <c r="H91" s="114">
        <f t="shared" si="3"/>
        <v>4783.1339815615092</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6006.9594497263033</v>
      </c>
      <c r="E98" s="114">
        <f>SUM(E86:E96)</f>
        <v>925.06999999999994</v>
      </c>
      <c r="F98" s="114">
        <f>SUM(F86:F96)</f>
        <v>0</v>
      </c>
      <c r="G98" s="114">
        <f>SUM(G86:G96)</f>
        <v>0</v>
      </c>
      <c r="H98" s="114">
        <f>SUM(H86:H96)</f>
        <v>6932.0294497263039</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15252.989052146357</v>
      </c>
      <c r="E102" s="120">
        <v>20972.86</v>
      </c>
      <c r="F102" s="120"/>
      <c r="G102" s="113"/>
      <c r="H102" s="114">
        <f>(D102+E102)-F102-G102</f>
        <v>36225.849052146354</v>
      </c>
    </row>
    <row r="103" spans="1:8" ht="18" customHeight="1" x14ac:dyDescent="0.55000000000000004">
      <c r="A103" s="42" t="s">
        <v>220</v>
      </c>
      <c r="B103" s="44" t="s">
        <v>168</v>
      </c>
      <c r="D103" s="113">
        <v>33158.67185249208</v>
      </c>
      <c r="E103" s="120">
        <v>45593.17</v>
      </c>
      <c r="F103" s="120"/>
      <c r="G103" s="113"/>
      <c r="H103" s="114">
        <f>(D103+E103)-F103-G103</f>
        <v>78751.841852492071</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48411.66090463844</v>
      </c>
      <c r="E108" s="114">
        <f>SUM(E102:E106)</f>
        <v>66566.03</v>
      </c>
      <c r="F108" s="114">
        <f>SUM(F102:F106)</f>
        <v>0</v>
      </c>
      <c r="G108" s="114">
        <f>SUM(G102:G106)</f>
        <v>0</v>
      </c>
      <c r="H108" s="114">
        <f>SUM(H102:H106)</f>
        <v>114977.69090463842</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1084000</v>
      </c>
      <c r="G111" s="113"/>
      <c r="H111" s="114">
        <f>F111-G111</f>
        <v>1084000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1.375</v>
      </c>
      <c r="F114" s="143" t="s">
        <v>299</v>
      </c>
      <c r="G114" s="144">
        <v>0.154</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48573000</v>
      </c>
      <c r="F117" s="145"/>
    </row>
    <row r="118" spans="1:7" ht="18" customHeight="1" x14ac:dyDescent="0.55000000000000004">
      <c r="A118" s="42" t="s">
        <v>304</v>
      </c>
      <c r="B118" s="44" t="s">
        <v>305</v>
      </c>
      <c r="E118" s="113">
        <v>1312000</v>
      </c>
      <c r="F118" s="145"/>
    </row>
    <row r="119" spans="1:7" ht="18" customHeight="1" x14ac:dyDescent="0.55000000000000004">
      <c r="A119" s="42" t="s">
        <v>306</v>
      </c>
      <c r="B119" s="105" t="s">
        <v>307</v>
      </c>
      <c r="E119" s="114">
        <f>SUM(E117:E118)</f>
        <v>49885000</v>
      </c>
      <c r="F119" s="146"/>
    </row>
    <row r="120" spans="1:7" ht="18" customHeight="1" x14ac:dyDescent="0.55000000000000004">
      <c r="A120" s="42"/>
      <c r="B120" s="105"/>
      <c r="F120" s="126"/>
    </row>
    <row r="121" spans="1:7" ht="18" customHeight="1" x14ac:dyDescent="0.55000000000000004">
      <c r="A121" s="42" t="s">
        <v>308</v>
      </c>
      <c r="B121" s="105" t="s">
        <v>309</v>
      </c>
      <c r="E121" s="113">
        <v>44681000</v>
      </c>
      <c r="F121" s="145"/>
    </row>
    <row r="122" spans="1:7" ht="18" customHeight="1" x14ac:dyDescent="0.55000000000000004">
      <c r="A122" s="42"/>
      <c r="F122" s="126"/>
    </row>
    <row r="123" spans="1:7" ht="18" customHeight="1" x14ac:dyDescent="0.55000000000000004">
      <c r="A123" s="42" t="s">
        <v>310</v>
      </c>
      <c r="B123" s="105" t="s">
        <v>311</v>
      </c>
      <c r="E123" s="113">
        <f>+E119-E121</f>
        <v>5204000</v>
      </c>
      <c r="F123" s="145"/>
    </row>
    <row r="124" spans="1:7" ht="18" customHeight="1" x14ac:dyDescent="0.55000000000000004">
      <c r="A124" s="42"/>
      <c r="F124" s="126"/>
    </row>
    <row r="125" spans="1:7" ht="18" customHeight="1" x14ac:dyDescent="0.55000000000000004">
      <c r="A125" s="42" t="s">
        <v>312</v>
      </c>
      <c r="B125" s="105" t="s">
        <v>313</v>
      </c>
      <c r="E125" s="113">
        <v>-324000</v>
      </c>
      <c r="F125" s="145"/>
    </row>
    <row r="126" spans="1:7" ht="18" customHeight="1" x14ac:dyDescent="0.55000000000000004">
      <c r="A126" s="42"/>
      <c r="F126" s="126"/>
    </row>
    <row r="127" spans="1:7" ht="18" customHeight="1" x14ac:dyDescent="0.55000000000000004">
      <c r="A127" s="42" t="s">
        <v>314</v>
      </c>
      <c r="B127" s="105" t="s">
        <v>315</v>
      </c>
      <c r="E127" s="113">
        <f>+E123+E125</f>
        <v>4880000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395537.84481993667</v>
      </c>
      <c r="E141" s="147">
        <f>E36</f>
        <v>60912.820000000007</v>
      </c>
      <c r="F141" s="147">
        <f>F36</f>
        <v>0</v>
      </c>
      <c r="G141" s="147">
        <f>G36</f>
        <v>0</v>
      </c>
      <c r="H141" s="147">
        <f>H36</f>
        <v>456450.66481993662</v>
      </c>
    </row>
    <row r="142" spans="1:8" ht="18" customHeight="1" x14ac:dyDescent="0.55000000000000004">
      <c r="A142" s="42" t="s">
        <v>148</v>
      </c>
      <c r="B142" s="105" t="s">
        <v>176</v>
      </c>
      <c r="D142" s="147">
        <f>D49</f>
        <v>0</v>
      </c>
      <c r="E142" s="147">
        <f>E49</f>
        <v>0</v>
      </c>
      <c r="F142" s="147">
        <f>F49</f>
        <v>0</v>
      </c>
      <c r="G142" s="147">
        <f>G49</f>
        <v>0</v>
      </c>
      <c r="H142" s="147">
        <f>H49</f>
        <v>0</v>
      </c>
    </row>
    <row r="143" spans="1:8" ht="18" customHeight="1" x14ac:dyDescent="0.55000000000000004">
      <c r="A143" s="42" t="s">
        <v>200</v>
      </c>
      <c r="B143" s="105" t="s">
        <v>177</v>
      </c>
      <c r="D143" s="147">
        <f>D64</f>
        <v>7940387.7000000002</v>
      </c>
      <c r="E143" s="147">
        <f>E64</f>
        <v>734184.66207553761</v>
      </c>
      <c r="F143" s="147">
        <f>F64</f>
        <v>0</v>
      </c>
      <c r="G143" s="147">
        <f>G64</f>
        <v>0</v>
      </c>
      <c r="H143" s="147">
        <f>H64</f>
        <v>8674572.3620755374</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5000</v>
      </c>
      <c r="E145" s="147">
        <f>E82</f>
        <v>0</v>
      </c>
      <c r="F145" s="147">
        <f>F82</f>
        <v>0</v>
      </c>
      <c r="G145" s="147">
        <f>G82</f>
        <v>0</v>
      </c>
      <c r="H145" s="147">
        <f>H82</f>
        <v>5000</v>
      </c>
    </row>
    <row r="146" spans="1:8" ht="18" customHeight="1" x14ac:dyDescent="0.55000000000000004">
      <c r="A146" s="42" t="s">
        <v>166</v>
      </c>
      <c r="B146" s="105" t="s">
        <v>178</v>
      </c>
      <c r="D146" s="147">
        <f>D98</f>
        <v>6006.9594497263033</v>
      </c>
      <c r="E146" s="147">
        <f>E98</f>
        <v>925.06999999999994</v>
      </c>
      <c r="F146" s="147">
        <f>F98</f>
        <v>0</v>
      </c>
      <c r="G146" s="147">
        <f>G98</f>
        <v>0</v>
      </c>
      <c r="H146" s="147">
        <f>H98</f>
        <v>6932.0294497263039</v>
      </c>
    </row>
    <row r="147" spans="1:8" ht="18" customHeight="1" x14ac:dyDescent="0.55000000000000004">
      <c r="A147" s="42" t="s">
        <v>170</v>
      </c>
      <c r="B147" s="105" t="s">
        <v>11</v>
      </c>
      <c r="D147" s="114">
        <f>D108</f>
        <v>48411.66090463844</v>
      </c>
      <c r="E147" s="114">
        <f>E108</f>
        <v>66566.03</v>
      </c>
      <c r="F147" s="114">
        <f>F108</f>
        <v>0</v>
      </c>
      <c r="G147" s="114">
        <f>G108</f>
        <v>0</v>
      </c>
      <c r="H147" s="114">
        <f>H108</f>
        <v>114977.69090463842</v>
      </c>
    </row>
    <row r="148" spans="1:8" ht="18" customHeight="1" x14ac:dyDescent="0.55000000000000004">
      <c r="A148" s="42" t="s">
        <v>235</v>
      </c>
      <c r="B148" s="105" t="s">
        <v>179</v>
      </c>
      <c r="D148" s="148" t="s">
        <v>321</v>
      </c>
      <c r="E148" s="148" t="s">
        <v>321</v>
      </c>
      <c r="F148" s="148"/>
      <c r="G148" s="148" t="s">
        <v>321</v>
      </c>
      <c r="H148" s="147">
        <f>H111</f>
        <v>1084000</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956328.95980908931</v>
      </c>
      <c r="E150" s="114">
        <f>E18</f>
        <v>0</v>
      </c>
      <c r="F150" s="114">
        <f>F18</f>
        <v>0</v>
      </c>
      <c r="G150" s="114">
        <f>G18</f>
        <v>773137.1565358974</v>
      </c>
      <c r="H150" s="114">
        <f>H18</f>
        <v>183191.80327319191</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9351673.1249833908</v>
      </c>
      <c r="E152" s="199">
        <f>SUM(E141:E150)</f>
        <v>862588.58207553753</v>
      </c>
      <c r="F152" s="199">
        <f>SUM(F141:F150)</f>
        <v>0</v>
      </c>
      <c r="G152" s="199">
        <f>SUM(G141:G150)</f>
        <v>773137.1565358974</v>
      </c>
      <c r="H152" s="199">
        <f>SUM(H141:H150)</f>
        <v>10525124.55052303</v>
      </c>
    </row>
    <row r="154" spans="1:8" ht="18" customHeight="1" x14ac:dyDescent="0.55000000000000004">
      <c r="A154" s="110" t="s">
        <v>322</v>
      </c>
      <c r="B154" s="105" t="s">
        <v>323</v>
      </c>
      <c r="D154" s="200">
        <f>H152/E121</f>
        <v>0.23556152616376155</v>
      </c>
    </row>
    <row r="155" spans="1:8" ht="18" customHeight="1" x14ac:dyDescent="0.55000000000000004">
      <c r="A155" s="110" t="s">
        <v>324</v>
      </c>
      <c r="B155" s="105" t="s">
        <v>325</v>
      </c>
      <c r="D155" s="200">
        <f>H152/E127</f>
        <v>2.156787817730129</v>
      </c>
    </row>
  </sheetData>
  <mergeCells count="6">
    <mergeCell ref="B13:D13"/>
    <mergeCell ref="C2:D2"/>
    <mergeCell ref="C5:E5"/>
    <mergeCell ref="C9:E9"/>
    <mergeCell ref="C10:E10"/>
    <mergeCell ref="C11:E11"/>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7EBA-06A0-4EE4-BAB8-ACEDD796B9B3}">
  <dimension ref="A1:J155"/>
  <sheetViews>
    <sheetView showGridLines="0" topLeftCell="B133"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356" t="s">
        <v>21</v>
      </c>
      <c r="D5" s="164"/>
      <c r="E5" s="164"/>
      <c r="F5" s="155"/>
    </row>
    <row r="6" spans="1:8" ht="18" customHeight="1" x14ac:dyDescent="0.55000000000000004">
      <c r="B6" s="42" t="s">
        <v>239</v>
      </c>
      <c r="C6" s="157">
        <v>210032</v>
      </c>
      <c r="D6" s="157"/>
      <c r="E6" s="157"/>
      <c r="F6" s="158"/>
    </row>
    <row r="7" spans="1:8" ht="18" customHeight="1" x14ac:dyDescent="0.55000000000000004">
      <c r="B7" s="42" t="s">
        <v>241</v>
      </c>
      <c r="C7" s="156">
        <v>1174</v>
      </c>
      <c r="D7" s="156"/>
      <c r="E7" s="156"/>
      <c r="F7" s="159"/>
    </row>
    <row r="8" spans="1:8" ht="18" customHeight="1" x14ac:dyDescent="0.55000000000000004">
      <c r="C8" s="160"/>
      <c r="D8" s="160"/>
      <c r="E8" s="160"/>
      <c r="F8" s="126"/>
    </row>
    <row r="9" spans="1:8" ht="18" customHeight="1" x14ac:dyDescent="0.55000000000000004">
      <c r="B9" s="42" t="s">
        <v>243</v>
      </c>
      <c r="C9" s="164" t="s">
        <v>492</v>
      </c>
      <c r="D9" s="164"/>
      <c r="E9" s="164"/>
      <c r="F9" s="155"/>
    </row>
    <row r="10" spans="1:8" ht="18" customHeight="1" x14ac:dyDescent="0.55000000000000004">
      <c r="B10" s="42" t="s">
        <v>245</v>
      </c>
      <c r="C10" s="162" t="s">
        <v>493</v>
      </c>
      <c r="D10" s="162"/>
      <c r="E10" s="162"/>
      <c r="F10" s="163"/>
    </row>
    <row r="11" spans="1:8" ht="18" customHeight="1" x14ac:dyDescent="0.55000000000000004">
      <c r="B11" s="42" t="s">
        <v>247</v>
      </c>
      <c r="C11" s="204" t="s">
        <v>494</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2772418.3260778161</v>
      </c>
      <c r="E18" s="111"/>
      <c r="F18" s="111"/>
      <c r="G18" s="111">
        <v>2241341.3285944113</v>
      </c>
      <c r="H18" s="169">
        <f>(D18+E18)-G18</f>
        <v>531076.99748340482</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5485</v>
      </c>
      <c r="E21" s="120">
        <v>140</v>
      </c>
      <c r="F21" s="120"/>
      <c r="G21" s="113"/>
      <c r="H21" s="114">
        <f>(D21+E21)-F21-G21</f>
        <v>5625</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v>485</v>
      </c>
      <c r="E24" s="120"/>
      <c r="F24" s="120"/>
      <c r="G24" s="113"/>
      <c r="H24" s="114">
        <f t="shared" si="0"/>
        <v>485</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2075</v>
      </c>
      <c r="E29" s="120">
        <v>519</v>
      </c>
      <c r="F29" s="120"/>
      <c r="G29" s="113"/>
      <c r="H29" s="114">
        <f t="shared" si="0"/>
        <v>2594</v>
      </c>
    </row>
    <row r="30" spans="1:8" ht="18" customHeight="1" x14ac:dyDescent="0.55000000000000004">
      <c r="A30" s="42" t="s">
        <v>131</v>
      </c>
      <c r="B30" s="43" t="s">
        <v>495</v>
      </c>
      <c r="D30" s="113">
        <v>11224</v>
      </c>
      <c r="E30" s="120"/>
      <c r="F30" s="120"/>
      <c r="G30" s="113"/>
      <c r="H30" s="114">
        <f t="shared" si="0"/>
        <v>11224</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19269</v>
      </c>
      <c r="E36" s="114">
        <f>SUM(E21:E34)</f>
        <v>659</v>
      </c>
      <c r="F36" s="114">
        <f>SUM(F21:F34)</f>
        <v>0</v>
      </c>
      <c r="G36" s="114">
        <f>SUM(G21:G34)</f>
        <v>0</v>
      </c>
      <c r="H36" s="114">
        <f>SUM(H21:H34)</f>
        <v>19928</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v>163344</v>
      </c>
      <c r="E41" s="120">
        <v>60437</v>
      </c>
      <c r="F41" s="120"/>
      <c r="G41" s="113"/>
      <c r="H41" s="114">
        <f t="shared" ref="H41:H47" si="1">(D41+E41)-F41-G41</f>
        <v>223781</v>
      </c>
    </row>
    <row r="42" spans="1:8" ht="18" customHeight="1" x14ac:dyDescent="0.55000000000000004">
      <c r="A42" s="42" t="s">
        <v>194</v>
      </c>
      <c r="B42" s="44" t="s">
        <v>142</v>
      </c>
      <c r="D42" s="113"/>
      <c r="E42" s="120"/>
      <c r="F42" s="120"/>
      <c r="G42" s="113"/>
      <c r="H42" s="114">
        <f t="shared" si="1"/>
        <v>0</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163344</v>
      </c>
      <c r="E49" s="114">
        <f>SUM(E40:E47)</f>
        <v>60437</v>
      </c>
      <c r="F49" s="114">
        <f>SUM(F40:F47)</f>
        <v>0</v>
      </c>
      <c r="G49" s="114">
        <f>SUM(G40:G47)</f>
        <v>0</v>
      </c>
      <c r="H49" s="114">
        <f>SUM(H40:H47)</f>
        <v>223781</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130"/>
      <c r="D54" s="113"/>
      <c r="E54" s="120"/>
      <c r="F54" s="120"/>
      <c r="G54" s="113"/>
      <c r="H54" s="114">
        <f t="shared" ref="H54:H62" si="2">(D54+E54)-F54-G54</f>
        <v>0</v>
      </c>
    </row>
    <row r="55" spans="1:8" ht="18" customHeight="1" x14ac:dyDescent="0.55000000000000004">
      <c r="A55" s="42" t="s">
        <v>262</v>
      </c>
      <c r="B55" s="133" t="s">
        <v>341</v>
      </c>
      <c r="D55" s="113">
        <v>22349504</v>
      </c>
      <c r="E55" s="120"/>
      <c r="F55" s="120"/>
      <c r="G55" s="113">
        <v>10567749</v>
      </c>
      <c r="H55" s="114">
        <f t="shared" si="2"/>
        <v>11781755</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22349504</v>
      </c>
      <c r="E64" s="114">
        <f>SUM(E53:E62)</f>
        <v>0</v>
      </c>
      <c r="F64" s="114">
        <f>SUM(F53:F62)</f>
        <v>0</v>
      </c>
      <c r="G64" s="114">
        <f>SUM(G53:G62)</f>
        <v>10567749</v>
      </c>
      <c r="H64" s="114">
        <f>SUM(H53:H62)</f>
        <v>11781755</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v>138549</v>
      </c>
      <c r="E79" s="136"/>
      <c r="F79" s="122"/>
      <c r="G79" s="113"/>
      <c r="H79" s="114">
        <f>(D79-F79-G79)</f>
        <v>138549</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138549</v>
      </c>
      <c r="E82" s="138"/>
      <c r="F82" s="114">
        <f>SUM(F77:F80)</f>
        <v>0</v>
      </c>
      <c r="G82" s="114">
        <f>SUM(G77:G80)</f>
        <v>0</v>
      </c>
      <c r="H82" s="114">
        <f>SUM(H77:H80)</f>
        <v>138549</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v>775</v>
      </c>
      <c r="E87" s="120"/>
      <c r="F87" s="120"/>
      <c r="G87" s="113"/>
      <c r="H87" s="114">
        <f t="shared" ref="H87:H96" si="3">(D87+E87)-F87-G87</f>
        <v>775</v>
      </c>
    </row>
    <row r="88" spans="1:8" ht="18" customHeight="1" x14ac:dyDescent="0.55000000000000004">
      <c r="A88" s="42" t="s">
        <v>210</v>
      </c>
      <c r="B88" s="44" t="s">
        <v>186</v>
      </c>
      <c r="D88" s="113">
        <v>950</v>
      </c>
      <c r="E88" s="120"/>
      <c r="F88" s="120"/>
      <c r="G88" s="113"/>
      <c r="H88" s="114">
        <f t="shared" si="3"/>
        <v>950</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c r="E91" s="120"/>
      <c r="F91" s="120"/>
      <c r="G91" s="113"/>
      <c r="H91" s="114">
        <f t="shared" si="3"/>
        <v>0</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1725</v>
      </c>
      <c r="E98" s="114">
        <f>SUM(E86:E96)</f>
        <v>0</v>
      </c>
      <c r="F98" s="114">
        <f>SUM(F86:F96)</f>
        <v>0</v>
      </c>
      <c r="G98" s="114">
        <f>SUM(G86:G96)</f>
        <v>0</v>
      </c>
      <c r="H98" s="114">
        <f>SUM(H86:H96)</f>
        <v>1725</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c r="E102" s="120"/>
      <c r="F102" s="120"/>
      <c r="G102" s="113"/>
      <c r="H102" s="114">
        <f>(D102+E102)-F102-G102</f>
        <v>0</v>
      </c>
    </row>
    <row r="103" spans="1:8" ht="18" customHeight="1" x14ac:dyDescent="0.55000000000000004">
      <c r="A103" s="42" t="s">
        <v>220</v>
      </c>
      <c r="B103" s="44" t="s">
        <v>168</v>
      </c>
      <c r="D103" s="113">
        <v>654</v>
      </c>
      <c r="E103" s="120"/>
      <c r="F103" s="120"/>
      <c r="G103" s="113"/>
      <c r="H103" s="114">
        <f>(D103+E103)-F103-G103</f>
        <v>654</v>
      </c>
    </row>
    <row r="104" spans="1:8" ht="18" customHeight="1" x14ac:dyDescent="0.55000000000000004">
      <c r="A104" s="42" t="s">
        <v>221</v>
      </c>
      <c r="B104" s="130" t="s">
        <v>169</v>
      </c>
      <c r="D104" s="113">
        <v>14400</v>
      </c>
      <c r="E104" s="120"/>
      <c r="F104" s="120"/>
      <c r="G104" s="113"/>
      <c r="H104" s="114">
        <f>(D104+E104)-F104-G104</f>
        <v>14400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15054</v>
      </c>
      <c r="E108" s="114">
        <f>SUM(E102:E106)</f>
        <v>0</v>
      </c>
      <c r="F108" s="114">
        <f>SUM(F102:F106)</f>
        <v>0</v>
      </c>
      <c r="G108" s="114">
        <f>SUM(G102:G106)</f>
        <v>0</v>
      </c>
      <c r="H108" s="114">
        <f>SUM(H102:H106)</f>
        <v>15054</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2395905</v>
      </c>
      <c r="G111" s="113"/>
      <c r="H111" s="114">
        <f>F111-G111</f>
        <v>2395905</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3.7000000000000002E-3</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171548992</v>
      </c>
      <c r="F117" s="145"/>
    </row>
    <row r="118" spans="1:7" ht="18" customHeight="1" x14ac:dyDescent="0.55000000000000004">
      <c r="A118" s="42" t="s">
        <v>304</v>
      </c>
      <c r="B118" s="44" t="s">
        <v>305</v>
      </c>
      <c r="E118" s="113">
        <v>1657282</v>
      </c>
      <c r="F118" s="145"/>
    </row>
    <row r="119" spans="1:7" ht="18" customHeight="1" x14ac:dyDescent="0.55000000000000004">
      <c r="A119" s="42" t="s">
        <v>306</v>
      </c>
      <c r="B119" s="105" t="s">
        <v>307</v>
      </c>
      <c r="E119" s="114">
        <f>SUM(E117:E118)</f>
        <v>173206274</v>
      </c>
      <c r="F119" s="146"/>
    </row>
    <row r="120" spans="1:7" ht="18" customHeight="1" x14ac:dyDescent="0.55000000000000004">
      <c r="A120" s="42"/>
      <c r="B120" s="105"/>
      <c r="F120" s="126"/>
    </row>
    <row r="121" spans="1:7" ht="18" customHeight="1" x14ac:dyDescent="0.55000000000000004">
      <c r="A121" s="42" t="s">
        <v>308</v>
      </c>
      <c r="B121" s="105" t="s">
        <v>309</v>
      </c>
      <c r="E121" s="113">
        <v>201277425</v>
      </c>
      <c r="F121" s="145"/>
    </row>
    <row r="122" spans="1:7" ht="18" customHeight="1" x14ac:dyDescent="0.55000000000000004">
      <c r="A122" s="42"/>
      <c r="F122" s="126"/>
    </row>
    <row r="123" spans="1:7" ht="18" customHeight="1" x14ac:dyDescent="0.55000000000000004">
      <c r="A123" s="42" t="s">
        <v>310</v>
      </c>
      <c r="B123" s="105" t="s">
        <v>311</v>
      </c>
      <c r="E123" s="113">
        <v>-28071151</v>
      </c>
      <c r="F123" s="145"/>
    </row>
    <row r="124" spans="1:7" ht="18" customHeight="1" x14ac:dyDescent="0.55000000000000004">
      <c r="A124" s="42"/>
      <c r="F124" s="126"/>
    </row>
    <row r="125" spans="1:7" ht="18" customHeight="1" x14ac:dyDescent="0.55000000000000004">
      <c r="A125" s="42" t="s">
        <v>312</v>
      </c>
      <c r="B125" s="105" t="s">
        <v>313</v>
      </c>
      <c r="E125" s="113">
        <v>-6539063</v>
      </c>
      <c r="F125" s="145"/>
    </row>
    <row r="126" spans="1:7" ht="18" customHeight="1" x14ac:dyDescent="0.55000000000000004">
      <c r="A126" s="42"/>
      <c r="F126" s="126"/>
    </row>
    <row r="127" spans="1:7" ht="18" customHeight="1" x14ac:dyDescent="0.55000000000000004">
      <c r="A127" s="42" t="s">
        <v>314</v>
      </c>
      <c r="B127" s="105" t="s">
        <v>315</v>
      </c>
      <c r="E127" s="113">
        <v>-34610214</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19269</v>
      </c>
      <c r="E141" s="147">
        <f>E36</f>
        <v>659</v>
      </c>
      <c r="F141" s="147">
        <f>F36</f>
        <v>0</v>
      </c>
      <c r="G141" s="147">
        <f>G36</f>
        <v>0</v>
      </c>
      <c r="H141" s="147">
        <f>H36</f>
        <v>19928</v>
      </c>
    </row>
    <row r="142" spans="1:8" ht="18" customHeight="1" x14ac:dyDescent="0.55000000000000004">
      <c r="A142" s="42" t="s">
        <v>148</v>
      </c>
      <c r="B142" s="105" t="s">
        <v>176</v>
      </c>
      <c r="D142" s="147">
        <f>D49</f>
        <v>163344</v>
      </c>
      <c r="E142" s="147">
        <f>E49</f>
        <v>60437</v>
      </c>
      <c r="F142" s="147">
        <f>F49</f>
        <v>0</v>
      </c>
      <c r="G142" s="147">
        <f>G49</f>
        <v>0</v>
      </c>
      <c r="H142" s="147">
        <f>H49</f>
        <v>223781</v>
      </c>
    </row>
    <row r="143" spans="1:8" ht="18" customHeight="1" x14ac:dyDescent="0.55000000000000004">
      <c r="A143" s="42" t="s">
        <v>200</v>
      </c>
      <c r="B143" s="105" t="s">
        <v>177</v>
      </c>
      <c r="D143" s="147">
        <f>D64</f>
        <v>22349504</v>
      </c>
      <c r="E143" s="147">
        <f>E64</f>
        <v>0</v>
      </c>
      <c r="F143" s="147">
        <f>F64</f>
        <v>0</v>
      </c>
      <c r="G143" s="147">
        <f>G64</f>
        <v>10567749</v>
      </c>
      <c r="H143" s="147">
        <f>H64</f>
        <v>11781755</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138549</v>
      </c>
      <c r="E145" s="147">
        <f>E82</f>
        <v>0</v>
      </c>
      <c r="F145" s="147">
        <f>F82</f>
        <v>0</v>
      </c>
      <c r="G145" s="147">
        <f>G82</f>
        <v>0</v>
      </c>
      <c r="H145" s="147">
        <f>H82</f>
        <v>138549</v>
      </c>
    </row>
    <row r="146" spans="1:8" ht="18" customHeight="1" x14ac:dyDescent="0.55000000000000004">
      <c r="A146" s="42" t="s">
        <v>166</v>
      </c>
      <c r="B146" s="105" t="s">
        <v>178</v>
      </c>
      <c r="D146" s="147">
        <f>D98</f>
        <v>1725</v>
      </c>
      <c r="E146" s="147">
        <f>E98</f>
        <v>0</v>
      </c>
      <c r="F146" s="147">
        <f>F98</f>
        <v>0</v>
      </c>
      <c r="G146" s="147">
        <f>G98</f>
        <v>0</v>
      </c>
      <c r="H146" s="147">
        <f>H98</f>
        <v>1725</v>
      </c>
    </row>
    <row r="147" spans="1:8" ht="18" customHeight="1" x14ac:dyDescent="0.55000000000000004">
      <c r="A147" s="42" t="s">
        <v>170</v>
      </c>
      <c r="B147" s="105" t="s">
        <v>11</v>
      </c>
      <c r="D147" s="114">
        <f>D108</f>
        <v>15054</v>
      </c>
      <c r="E147" s="114">
        <f>E108</f>
        <v>0</v>
      </c>
      <c r="F147" s="114">
        <f>F108</f>
        <v>0</v>
      </c>
      <c r="G147" s="114">
        <f>G108</f>
        <v>0</v>
      </c>
      <c r="H147" s="114">
        <f>H108</f>
        <v>15054</v>
      </c>
    </row>
    <row r="148" spans="1:8" ht="18" customHeight="1" x14ac:dyDescent="0.55000000000000004">
      <c r="A148" s="42" t="s">
        <v>235</v>
      </c>
      <c r="B148" s="105" t="s">
        <v>179</v>
      </c>
      <c r="D148" s="148" t="s">
        <v>321</v>
      </c>
      <c r="E148" s="148" t="s">
        <v>321</v>
      </c>
      <c r="F148" s="148"/>
      <c r="G148" s="148" t="s">
        <v>321</v>
      </c>
      <c r="H148" s="147">
        <f>H111</f>
        <v>2395905</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2772418.3260778161</v>
      </c>
      <c r="E150" s="114">
        <f>E18</f>
        <v>0</v>
      </c>
      <c r="F150" s="114">
        <f>F18</f>
        <v>0</v>
      </c>
      <c r="G150" s="114">
        <f>G18</f>
        <v>2241341.3285944113</v>
      </c>
      <c r="H150" s="114">
        <f>H18</f>
        <v>531076.99748340482</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25459863.326077815</v>
      </c>
      <c r="E152" s="199">
        <f>SUM(E141:E150)</f>
        <v>61096</v>
      </c>
      <c r="F152" s="199">
        <f>SUM(F141:F150)</f>
        <v>0</v>
      </c>
      <c r="G152" s="199">
        <f>SUM(G141:G150)</f>
        <v>12809090.328594411</v>
      </c>
      <c r="H152" s="199">
        <f>SUM(H141:H150)</f>
        <v>15107773.997483404</v>
      </c>
    </row>
    <row r="154" spans="1:8" ht="18" customHeight="1" x14ac:dyDescent="0.55000000000000004">
      <c r="A154" s="110" t="s">
        <v>322</v>
      </c>
      <c r="B154" s="105" t="s">
        <v>323</v>
      </c>
      <c r="D154" s="200">
        <f>H152/E121</f>
        <v>7.5059455860404634E-2</v>
      </c>
    </row>
    <row r="155" spans="1:8" ht="18" customHeight="1" x14ac:dyDescent="0.55000000000000004">
      <c r="A155" s="110" t="s">
        <v>324</v>
      </c>
      <c r="B155" s="105" t="s">
        <v>325</v>
      </c>
      <c r="D155" s="200">
        <f>H152/E127</f>
        <v>-0.4365120076253618</v>
      </c>
    </row>
  </sheetData>
  <mergeCells count="2">
    <mergeCell ref="C2:D2"/>
    <mergeCell ref="B13:D13"/>
  </mergeCells>
  <hyperlinks>
    <hyperlink ref="C11" r:id="rId1" xr:uid="{221F39B1-546B-44A4-AE45-C76B70A738AF}"/>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6698-87BE-4D45-B370-80E883C384E5}">
  <dimension ref="A1:J155"/>
  <sheetViews>
    <sheetView showGridLines="0" topLeftCell="A129"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164" t="s">
        <v>496</v>
      </c>
      <c r="D5" s="164"/>
      <c r="E5" s="164"/>
      <c r="F5" s="155"/>
    </row>
    <row r="6" spans="1:8" ht="18" customHeight="1" x14ac:dyDescent="0.55000000000000004">
      <c r="B6" s="42" t="s">
        <v>239</v>
      </c>
      <c r="C6" s="164" t="s">
        <v>497</v>
      </c>
      <c r="D6" s="157"/>
      <c r="E6" s="157"/>
      <c r="F6" s="158"/>
    </row>
    <row r="7" spans="1:8" ht="18" customHeight="1" x14ac:dyDescent="0.55000000000000004">
      <c r="B7" s="42" t="s">
        <v>241</v>
      </c>
      <c r="C7" s="164" t="s">
        <v>498</v>
      </c>
      <c r="D7" s="156"/>
      <c r="E7" s="156"/>
      <c r="F7" s="159"/>
    </row>
    <row r="8" spans="1:8" ht="18" customHeight="1" x14ac:dyDescent="0.55000000000000004">
      <c r="C8" s="160"/>
      <c r="D8" s="160"/>
      <c r="E8" s="160"/>
      <c r="F8" s="126"/>
    </row>
    <row r="9" spans="1:8" ht="18" customHeight="1" x14ac:dyDescent="0.55000000000000004">
      <c r="B9" s="42" t="s">
        <v>243</v>
      </c>
      <c r="C9" s="164" t="s">
        <v>398</v>
      </c>
      <c r="D9" s="164"/>
      <c r="E9" s="164"/>
      <c r="F9" s="155"/>
    </row>
    <row r="10" spans="1:8" ht="18" customHeight="1" x14ac:dyDescent="0.55000000000000004">
      <c r="B10" s="42" t="s">
        <v>245</v>
      </c>
      <c r="C10" s="164" t="s">
        <v>399</v>
      </c>
      <c r="D10" s="162"/>
      <c r="E10" s="162"/>
      <c r="F10" s="163"/>
    </row>
    <row r="11" spans="1:8" ht="18" customHeight="1" x14ac:dyDescent="0.55000000000000004">
      <c r="B11" s="42" t="s">
        <v>247</v>
      </c>
      <c r="C11" s="265" t="s">
        <v>400</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3930647.3517158632</v>
      </c>
      <c r="E18" s="111"/>
      <c r="F18" s="111"/>
      <c r="G18" s="111">
        <v>3177703.1174059766</v>
      </c>
      <c r="H18" s="169">
        <f>(D18+E18)-G18</f>
        <v>752944.23430988658</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338850</v>
      </c>
      <c r="E21" s="120">
        <v>166679</v>
      </c>
      <c r="F21" s="120"/>
      <c r="G21" s="113"/>
      <c r="H21" s="114">
        <f>(D21+E21)-F21-G21</f>
        <v>505529</v>
      </c>
    </row>
    <row r="22" spans="1:8" ht="18" customHeight="1" x14ac:dyDescent="0.55000000000000004">
      <c r="A22" s="42" t="s">
        <v>116</v>
      </c>
      <c r="B22" s="44" t="s">
        <v>117</v>
      </c>
      <c r="D22" s="113">
        <v>36280</v>
      </c>
      <c r="E22" s="120">
        <v>18140</v>
      </c>
      <c r="F22" s="120"/>
      <c r="G22" s="113"/>
      <c r="H22" s="114">
        <f t="shared" ref="H22:H34" si="0">(D22+E22)-F22-G22</f>
        <v>54420</v>
      </c>
    </row>
    <row r="23" spans="1:8" ht="18" customHeight="1" x14ac:dyDescent="0.55000000000000004">
      <c r="A23" s="42" t="s">
        <v>118</v>
      </c>
      <c r="B23" s="44" t="s">
        <v>119</v>
      </c>
      <c r="D23" s="113">
        <f>153066+1771</f>
        <v>154837</v>
      </c>
      <c r="E23" s="120">
        <v>18368</v>
      </c>
      <c r="F23" s="120"/>
      <c r="G23" s="113"/>
      <c r="H23" s="114">
        <f t="shared" si="0"/>
        <v>173205</v>
      </c>
    </row>
    <row r="24" spans="1:8" ht="18" customHeight="1" x14ac:dyDescent="0.55000000000000004">
      <c r="A24" s="42" t="s">
        <v>120</v>
      </c>
      <c r="B24" s="44" t="s">
        <v>121</v>
      </c>
      <c r="D24" s="113">
        <v>1213860</v>
      </c>
      <c r="E24" s="120">
        <v>26106</v>
      </c>
      <c r="F24" s="120"/>
      <c r="G24" s="113"/>
      <c r="H24" s="114">
        <f t="shared" si="0"/>
        <v>1239966</v>
      </c>
    </row>
    <row r="25" spans="1:8" ht="18" customHeight="1" x14ac:dyDescent="0.55000000000000004">
      <c r="A25" s="42" t="s">
        <v>122</v>
      </c>
      <c r="B25" s="44" t="s">
        <v>123</v>
      </c>
      <c r="D25" s="113">
        <v>594595</v>
      </c>
      <c r="E25" s="120">
        <v>297298</v>
      </c>
      <c r="F25" s="120"/>
      <c r="G25" s="113"/>
      <c r="H25" s="114">
        <f t="shared" si="0"/>
        <v>891893</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1041229</v>
      </c>
      <c r="E29" s="120">
        <v>327556</v>
      </c>
      <c r="F29" s="120"/>
      <c r="G29" s="113">
        <v>561296</v>
      </c>
      <c r="H29" s="114">
        <f t="shared" si="0"/>
        <v>807489</v>
      </c>
    </row>
    <row r="30" spans="1:8" ht="18" customHeight="1" x14ac:dyDescent="0.55000000000000004">
      <c r="A30" s="42" t="s">
        <v>131</v>
      </c>
      <c r="B30" s="43" t="s">
        <v>132</v>
      </c>
      <c r="D30" s="113">
        <v>96521</v>
      </c>
      <c r="E30" s="120">
        <v>48261</v>
      </c>
      <c r="F30" s="120"/>
      <c r="G30" s="113"/>
      <c r="H30" s="114">
        <f t="shared" si="0"/>
        <v>144782</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3476172</v>
      </c>
      <c r="E36" s="114">
        <f>SUM(E21:E34)</f>
        <v>902408</v>
      </c>
      <c r="F36" s="114">
        <f>SUM(F21:F34)</f>
        <v>0</v>
      </c>
      <c r="G36" s="114">
        <f>SUM(G21:G34)</f>
        <v>561296</v>
      </c>
      <c r="H36" s="114">
        <f>SUM(H21:H34)</f>
        <v>3817284</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v>81733</v>
      </c>
      <c r="E41" s="120">
        <v>40867</v>
      </c>
      <c r="F41" s="120"/>
      <c r="G41" s="113"/>
      <c r="H41" s="114">
        <f t="shared" ref="H41:H47" si="1">(D41+E41)-F41-G41</f>
        <v>122600</v>
      </c>
    </row>
    <row r="42" spans="1:8" ht="18" customHeight="1" x14ac:dyDescent="0.55000000000000004">
      <c r="A42" s="42" t="s">
        <v>194</v>
      </c>
      <c r="B42" s="44" t="s">
        <v>142</v>
      </c>
      <c r="D42" s="113">
        <v>678377</v>
      </c>
      <c r="E42" s="120">
        <v>339189</v>
      </c>
      <c r="F42" s="120"/>
      <c r="G42" s="113"/>
      <c r="H42" s="114">
        <f t="shared" si="1"/>
        <v>1017566</v>
      </c>
    </row>
    <row r="43" spans="1:8" ht="18" customHeight="1" x14ac:dyDescent="0.55000000000000004">
      <c r="A43" s="42" t="s">
        <v>195</v>
      </c>
      <c r="B43" s="44" t="s">
        <v>143</v>
      </c>
      <c r="D43" s="113">
        <v>22357</v>
      </c>
      <c r="E43" s="120"/>
      <c r="F43" s="120"/>
      <c r="G43" s="113"/>
      <c r="H43" s="114">
        <f t="shared" si="1"/>
        <v>22357</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782467</v>
      </c>
      <c r="E49" s="114">
        <f>SUM(E40:E47)</f>
        <v>380056</v>
      </c>
      <c r="F49" s="114">
        <f>SUM(F40:F47)</f>
        <v>0</v>
      </c>
      <c r="G49" s="114">
        <f>SUM(G40:G47)</f>
        <v>0</v>
      </c>
      <c r="H49" s="114">
        <f>SUM(H40:H47)</f>
        <v>1162523</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f>10158597+1268853</f>
        <v>11427450</v>
      </c>
      <c r="E53" s="125"/>
      <c r="F53" s="125"/>
      <c r="G53" s="125"/>
      <c r="H53" s="114">
        <f>(D53+E53)-F53-G53</f>
        <v>11427450</v>
      </c>
    </row>
    <row r="54" spans="1:8" ht="18" customHeight="1" x14ac:dyDescent="0.55000000000000004">
      <c r="A54" s="42" t="s">
        <v>260</v>
      </c>
      <c r="B54" s="130" t="s">
        <v>499</v>
      </c>
      <c r="D54" s="113">
        <v>43300</v>
      </c>
      <c r="E54" s="120"/>
      <c r="F54" s="120"/>
      <c r="G54" s="113"/>
      <c r="H54" s="114">
        <f t="shared" ref="H54:H62" si="2">(D54+E54)-F54-G54</f>
        <v>43300</v>
      </c>
    </row>
    <row r="55" spans="1:8" ht="18" customHeight="1" x14ac:dyDescent="0.55000000000000004">
      <c r="A55" s="42" t="s">
        <v>262</v>
      </c>
      <c r="B55" s="133" t="s">
        <v>500</v>
      </c>
      <c r="D55" s="113">
        <v>284750</v>
      </c>
      <c r="E55" s="120"/>
      <c r="F55" s="120"/>
      <c r="G55" s="113"/>
      <c r="H55" s="114">
        <f t="shared" si="2"/>
        <v>284750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11755500</v>
      </c>
      <c r="E64" s="114">
        <f>SUM(E53:E62)</f>
        <v>0</v>
      </c>
      <c r="F64" s="114">
        <f>SUM(F53:F62)</f>
        <v>0</v>
      </c>
      <c r="G64" s="114">
        <f>SUM(G53:G62)</f>
        <v>0</v>
      </c>
      <c r="H64" s="114">
        <f>SUM(H53:H62)</f>
        <v>11755500</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13">
        <v>106273</v>
      </c>
      <c r="E69" s="120">
        <v>53137</v>
      </c>
      <c r="F69" s="120"/>
      <c r="G69" s="188"/>
      <c r="H69" s="114">
        <f>(D69+E69)-F69-G69</f>
        <v>159410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106273</v>
      </c>
      <c r="E74" s="135">
        <f>SUM(E68:E72)</f>
        <v>53137</v>
      </c>
      <c r="F74" s="135">
        <f>SUM(F68:F72)</f>
        <v>0</v>
      </c>
      <c r="G74" s="114">
        <f>SUM(G68:G72)</f>
        <v>0</v>
      </c>
      <c r="H74" s="114">
        <f>SUM(H68:H72)</f>
        <v>159410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104308</v>
      </c>
      <c r="E77" s="136"/>
      <c r="F77" s="122"/>
      <c r="G77" s="113"/>
      <c r="H77" s="114">
        <f>(D77-F77-G77)</f>
        <v>104308</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v>38499</v>
      </c>
      <c r="E79" s="136"/>
      <c r="F79" s="122"/>
      <c r="G79" s="113"/>
      <c r="H79" s="114">
        <f>(D79-F79-G79)</f>
        <v>38499</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142807</v>
      </c>
      <c r="E82" s="138"/>
      <c r="F82" s="114">
        <f>SUM(F77:F80)</f>
        <v>0</v>
      </c>
      <c r="G82" s="114">
        <f>SUM(G77:G80)</f>
        <v>0</v>
      </c>
      <c r="H82" s="114">
        <f>SUM(H77:H80)</f>
        <v>142807</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v>159671</v>
      </c>
      <c r="E88" s="120">
        <v>79836</v>
      </c>
      <c r="F88" s="120">
        <v>130620</v>
      </c>
      <c r="G88" s="113"/>
      <c r="H88" s="114">
        <f t="shared" si="3"/>
        <v>108887</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c r="E91" s="120"/>
      <c r="F91" s="120"/>
      <c r="G91" s="113"/>
      <c r="H91" s="114">
        <f t="shared" si="3"/>
        <v>0</v>
      </c>
    </row>
    <row r="92" spans="1:8" ht="18" customHeight="1" x14ac:dyDescent="0.55000000000000004">
      <c r="A92" s="42" t="s">
        <v>214</v>
      </c>
      <c r="B92" s="44" t="s">
        <v>187</v>
      </c>
      <c r="D92" s="139">
        <v>385925</v>
      </c>
      <c r="E92" s="120"/>
      <c r="F92" s="189"/>
      <c r="G92" s="139"/>
      <c r="H92" s="114">
        <f t="shared" si="3"/>
        <v>385925</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545596</v>
      </c>
      <c r="E98" s="114">
        <f>SUM(E86:E96)</f>
        <v>79836</v>
      </c>
      <c r="F98" s="114">
        <f>SUM(F86:F96)</f>
        <v>130620</v>
      </c>
      <c r="G98" s="114">
        <f>SUM(G86:G96)</f>
        <v>0</v>
      </c>
      <c r="H98" s="114">
        <f>SUM(H86:H96)</f>
        <v>494812</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161444</v>
      </c>
      <c r="E102" s="120">
        <v>80722</v>
      </c>
      <c r="F102" s="120"/>
      <c r="G102" s="113"/>
      <c r="H102" s="114">
        <f>(D102+E102)-F102-G102</f>
        <v>242166</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161444</v>
      </c>
      <c r="E108" s="114">
        <f>SUM(E102:E106)</f>
        <v>80722</v>
      </c>
      <c r="F108" s="114">
        <f>SUM(F102:F106)</f>
        <v>0</v>
      </c>
      <c r="G108" s="114">
        <f>SUM(G102:G106)</f>
        <v>0</v>
      </c>
      <c r="H108" s="114">
        <f>SUM(H102:H106)</f>
        <v>242166</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3120445</v>
      </c>
      <c r="G111" s="113"/>
      <c r="H111" s="114">
        <f>F111-G111</f>
        <v>3120445</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0.5</v>
      </c>
      <c r="F114" s="143" t="s">
        <v>299</v>
      </c>
      <c r="G114" s="144">
        <v>0.12</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267731110</v>
      </c>
      <c r="F117" s="145"/>
    </row>
    <row r="118" spans="1:7" ht="18" customHeight="1" x14ac:dyDescent="0.55000000000000004">
      <c r="A118" s="42" t="s">
        <v>304</v>
      </c>
      <c r="B118" s="44" t="s">
        <v>305</v>
      </c>
      <c r="E118" s="113">
        <v>12093687</v>
      </c>
      <c r="F118" s="145"/>
    </row>
    <row r="119" spans="1:7" ht="18" customHeight="1" x14ac:dyDescent="0.55000000000000004">
      <c r="A119" s="42" t="s">
        <v>306</v>
      </c>
      <c r="B119" s="105" t="s">
        <v>307</v>
      </c>
      <c r="E119" s="114">
        <f>SUM(E117:E118)</f>
        <v>279824797</v>
      </c>
      <c r="F119" s="146"/>
    </row>
    <row r="120" spans="1:7" ht="18" customHeight="1" x14ac:dyDescent="0.55000000000000004">
      <c r="A120" s="42"/>
      <c r="B120" s="105"/>
      <c r="F120" s="126"/>
    </row>
    <row r="121" spans="1:7" ht="18" customHeight="1" x14ac:dyDescent="0.55000000000000004">
      <c r="A121" s="42" t="s">
        <v>308</v>
      </c>
      <c r="B121" s="105" t="s">
        <v>309</v>
      </c>
      <c r="E121" s="113">
        <v>269285583</v>
      </c>
      <c r="F121" s="145"/>
    </row>
    <row r="122" spans="1:7" ht="18" customHeight="1" x14ac:dyDescent="0.55000000000000004">
      <c r="A122" s="42"/>
      <c r="F122" s="126"/>
    </row>
    <row r="123" spans="1:7" ht="18" customHeight="1" x14ac:dyDescent="0.55000000000000004">
      <c r="A123" s="42" t="s">
        <v>310</v>
      </c>
      <c r="B123" s="105" t="s">
        <v>311</v>
      </c>
      <c r="E123" s="113">
        <f>E119-E121</f>
        <v>10539214</v>
      </c>
      <c r="F123" s="145"/>
    </row>
    <row r="124" spans="1:7" ht="18" customHeight="1" x14ac:dyDescent="0.55000000000000004">
      <c r="A124" s="42"/>
      <c r="F124" s="126"/>
    </row>
    <row r="125" spans="1:7" ht="18" customHeight="1" x14ac:dyDescent="0.55000000000000004">
      <c r="A125" s="42" t="s">
        <v>312</v>
      </c>
      <c r="B125" s="105" t="s">
        <v>313</v>
      </c>
      <c r="E125" s="113">
        <v>-28360910</v>
      </c>
      <c r="F125" s="145"/>
    </row>
    <row r="126" spans="1:7" ht="18" customHeight="1" x14ac:dyDescent="0.55000000000000004">
      <c r="A126" s="42"/>
      <c r="F126" s="126"/>
    </row>
    <row r="127" spans="1:7" ht="18" customHeight="1" x14ac:dyDescent="0.55000000000000004">
      <c r="A127" s="42" t="s">
        <v>314</v>
      </c>
      <c r="B127" s="105" t="s">
        <v>315</v>
      </c>
      <c r="E127" s="113">
        <f>E123+E125</f>
        <v>-17821696</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3476172</v>
      </c>
      <c r="E141" s="147">
        <f>E36</f>
        <v>902408</v>
      </c>
      <c r="F141" s="147">
        <f>F36</f>
        <v>0</v>
      </c>
      <c r="G141" s="147">
        <f>G36</f>
        <v>561296</v>
      </c>
      <c r="H141" s="147">
        <f>H36</f>
        <v>3817284</v>
      </c>
    </row>
    <row r="142" spans="1:8" ht="18" customHeight="1" x14ac:dyDescent="0.55000000000000004">
      <c r="A142" s="42" t="s">
        <v>148</v>
      </c>
      <c r="B142" s="105" t="s">
        <v>176</v>
      </c>
      <c r="D142" s="147">
        <f>D49</f>
        <v>782467</v>
      </c>
      <c r="E142" s="147">
        <f>E49</f>
        <v>380056</v>
      </c>
      <c r="F142" s="147">
        <f>F49</f>
        <v>0</v>
      </c>
      <c r="G142" s="147">
        <f>G49</f>
        <v>0</v>
      </c>
      <c r="H142" s="147">
        <f>H49</f>
        <v>1162523</v>
      </c>
    </row>
    <row r="143" spans="1:8" ht="18" customHeight="1" x14ac:dyDescent="0.55000000000000004">
      <c r="A143" s="42" t="s">
        <v>200</v>
      </c>
      <c r="B143" s="105" t="s">
        <v>177</v>
      </c>
      <c r="D143" s="147">
        <f>D64</f>
        <v>11755500</v>
      </c>
      <c r="E143" s="147">
        <f>E64</f>
        <v>0</v>
      </c>
      <c r="F143" s="147">
        <f>F64</f>
        <v>0</v>
      </c>
      <c r="G143" s="147">
        <f>G64</f>
        <v>0</v>
      </c>
      <c r="H143" s="147">
        <f>H64</f>
        <v>11755500</v>
      </c>
    </row>
    <row r="144" spans="1:8" ht="18" customHeight="1" x14ac:dyDescent="0.55000000000000004">
      <c r="A144" s="42" t="s">
        <v>154</v>
      </c>
      <c r="B144" s="105" t="s">
        <v>8</v>
      </c>
      <c r="D144" s="147">
        <f>D74</f>
        <v>106273</v>
      </c>
      <c r="E144" s="147">
        <f>E74</f>
        <v>53137</v>
      </c>
      <c r="F144" s="147">
        <f>F74</f>
        <v>0</v>
      </c>
      <c r="G144" s="147">
        <f>G74</f>
        <v>0</v>
      </c>
      <c r="H144" s="147">
        <f>H74</f>
        <v>159410</v>
      </c>
    </row>
    <row r="145" spans="1:8" ht="18" customHeight="1" x14ac:dyDescent="0.55000000000000004">
      <c r="A145" s="42" t="s">
        <v>159</v>
      </c>
      <c r="B145" s="105" t="s">
        <v>9</v>
      </c>
      <c r="D145" s="147">
        <f>D82</f>
        <v>142807</v>
      </c>
      <c r="E145" s="147">
        <f>E82</f>
        <v>0</v>
      </c>
      <c r="F145" s="147">
        <f>F82</f>
        <v>0</v>
      </c>
      <c r="G145" s="147">
        <f>G82</f>
        <v>0</v>
      </c>
      <c r="H145" s="147">
        <f>H82</f>
        <v>142807</v>
      </c>
    </row>
    <row r="146" spans="1:8" ht="18" customHeight="1" x14ac:dyDescent="0.55000000000000004">
      <c r="A146" s="42" t="s">
        <v>166</v>
      </c>
      <c r="B146" s="105" t="s">
        <v>178</v>
      </c>
      <c r="D146" s="147">
        <f>D98</f>
        <v>545596</v>
      </c>
      <c r="E146" s="147">
        <f>E98</f>
        <v>79836</v>
      </c>
      <c r="F146" s="147">
        <f>F98</f>
        <v>130620</v>
      </c>
      <c r="G146" s="147">
        <f>G98</f>
        <v>0</v>
      </c>
      <c r="H146" s="147">
        <f>H98</f>
        <v>494812</v>
      </c>
    </row>
    <row r="147" spans="1:8" ht="18" customHeight="1" x14ac:dyDescent="0.55000000000000004">
      <c r="A147" s="42" t="s">
        <v>170</v>
      </c>
      <c r="B147" s="105" t="s">
        <v>11</v>
      </c>
      <c r="D147" s="114">
        <f>D108</f>
        <v>161444</v>
      </c>
      <c r="E147" s="114">
        <f>E108</f>
        <v>80722</v>
      </c>
      <c r="F147" s="114">
        <f>F108</f>
        <v>0</v>
      </c>
      <c r="G147" s="114">
        <f>G108</f>
        <v>0</v>
      </c>
      <c r="H147" s="114">
        <f>H108</f>
        <v>242166</v>
      </c>
    </row>
    <row r="148" spans="1:8" ht="18" customHeight="1" x14ac:dyDescent="0.55000000000000004">
      <c r="A148" s="42" t="s">
        <v>235</v>
      </c>
      <c r="B148" s="105" t="s">
        <v>179</v>
      </c>
      <c r="D148" s="148" t="s">
        <v>321</v>
      </c>
      <c r="E148" s="148" t="s">
        <v>321</v>
      </c>
      <c r="F148" s="148"/>
      <c r="G148" s="148" t="s">
        <v>321</v>
      </c>
      <c r="H148" s="147">
        <f>H111</f>
        <v>3120445</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3930647.3517158632</v>
      </c>
      <c r="E150" s="114">
        <f>E18</f>
        <v>0</v>
      </c>
      <c r="F150" s="114">
        <f>F18</f>
        <v>0</v>
      </c>
      <c r="G150" s="114">
        <f>G18</f>
        <v>3177703.1174059766</v>
      </c>
      <c r="H150" s="114">
        <f>H18</f>
        <v>752944.23430988658</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20900906.351715863</v>
      </c>
      <c r="E152" s="199">
        <f>SUM(E141:E150)</f>
        <v>1496159</v>
      </c>
      <c r="F152" s="199">
        <f>SUM(F141:F150)</f>
        <v>130620</v>
      </c>
      <c r="G152" s="199">
        <f>SUM(G141:G150)</f>
        <v>3738999.1174059766</v>
      </c>
      <c r="H152" s="199">
        <f>SUM(H141:H150)</f>
        <v>21647891.234309886</v>
      </c>
    </row>
    <row r="154" spans="1:8" ht="18" customHeight="1" x14ac:dyDescent="0.55000000000000004">
      <c r="A154" s="110" t="s">
        <v>322</v>
      </c>
      <c r="B154" s="105" t="s">
        <v>323</v>
      </c>
      <c r="D154" s="200">
        <f>H152/E121</f>
        <v>8.0390086216794929E-2</v>
      </c>
    </row>
    <row r="155" spans="1:8" ht="18" customHeight="1" x14ac:dyDescent="0.55000000000000004">
      <c r="A155" s="110" t="s">
        <v>324</v>
      </c>
      <c r="B155" s="105" t="s">
        <v>325</v>
      </c>
      <c r="D155" s="200">
        <f>H152/E127</f>
        <v>-1.2146931040855979</v>
      </c>
    </row>
  </sheetData>
  <mergeCells count="2">
    <mergeCell ref="C2:D2"/>
    <mergeCell ref="B13:D13"/>
  </mergeCells>
  <hyperlinks>
    <hyperlink ref="C11" r:id="rId1" xr:uid="{3EEA1499-C2CF-464C-8470-BD1EEBDA2E17}"/>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66BD-88F0-45BC-AFF7-4E4B254B919E}">
  <dimension ref="A1:J155"/>
  <sheetViews>
    <sheetView showGridLines="0" topLeftCell="A135"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26171875" style="44" customWidth="1"/>
    <col min="5" max="6" width="21.26171875" style="44" customWidth="1"/>
    <col min="7" max="7" width="19.68359375" style="44" customWidth="1"/>
    <col min="8" max="8" width="17.578125" style="44" customWidth="1"/>
    <col min="9" max="9" width="11.68359375" customWidth="1"/>
    <col min="10" max="16384" width="9" style="44"/>
  </cols>
  <sheetData>
    <row r="1" spans="1:8" ht="18" customHeight="1" x14ac:dyDescent="0.55000000000000004">
      <c r="C1" s="154"/>
      <c r="D1" s="154"/>
      <c r="E1" s="154" t="s">
        <v>443</v>
      </c>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2" t="s">
        <v>501</v>
      </c>
      <c r="D5" s="552"/>
      <c r="E5" s="552"/>
      <c r="F5" s="155"/>
    </row>
    <row r="6" spans="1:8" ht="18" customHeight="1" x14ac:dyDescent="0.55000000000000004">
      <c r="B6" s="42" t="s">
        <v>239</v>
      </c>
      <c r="C6" s="552">
        <v>210034</v>
      </c>
      <c r="D6" s="552"/>
      <c r="E6" s="552"/>
      <c r="F6" s="158"/>
    </row>
    <row r="7" spans="1:8" ht="18" customHeight="1" x14ac:dyDescent="0.55000000000000004">
      <c r="B7" s="42" t="s">
        <v>241</v>
      </c>
      <c r="C7" s="552">
        <v>1031</v>
      </c>
      <c r="D7" s="552"/>
      <c r="E7" s="552"/>
      <c r="F7" s="159"/>
    </row>
    <row r="8" spans="1:8" ht="18" customHeight="1" x14ac:dyDescent="0.55000000000000004">
      <c r="C8" s="552"/>
      <c r="D8" s="552"/>
      <c r="E8" s="552"/>
      <c r="F8" s="126"/>
    </row>
    <row r="9" spans="1:8" ht="18" customHeight="1" x14ac:dyDescent="0.55000000000000004">
      <c r="B9" s="42" t="s">
        <v>243</v>
      </c>
      <c r="C9" s="552" t="s">
        <v>404</v>
      </c>
      <c r="D9" s="552"/>
      <c r="E9" s="552"/>
      <c r="F9" s="155"/>
    </row>
    <row r="10" spans="1:8" ht="18" customHeight="1" x14ac:dyDescent="0.55000000000000004">
      <c r="B10" s="42" t="s">
        <v>245</v>
      </c>
      <c r="C10" s="552" t="s">
        <v>482</v>
      </c>
      <c r="D10" s="552"/>
      <c r="E10" s="552"/>
      <c r="F10" s="163"/>
    </row>
    <row r="11" spans="1:8" ht="18" customHeight="1" x14ac:dyDescent="0.55000000000000004">
      <c r="B11" s="42" t="s">
        <v>247</v>
      </c>
      <c r="C11" s="561" t="s">
        <v>407</v>
      </c>
      <c r="D11" s="561"/>
      <c r="E11" s="561"/>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342">
        <v>2939009</v>
      </c>
      <c r="E18" s="342">
        <v>0</v>
      </c>
      <c r="F18" s="342"/>
      <c r="G18" s="342">
        <v>2376020</v>
      </c>
      <c r="H18" s="342">
        <v>562989</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38">
        <v>36723</v>
      </c>
      <c r="E21" s="239">
        <v>1411</v>
      </c>
      <c r="F21" s="239"/>
      <c r="G21" s="238"/>
      <c r="H21" s="240">
        <v>38134</v>
      </c>
    </row>
    <row r="22" spans="1:8" ht="18" customHeight="1" x14ac:dyDescent="0.55000000000000004">
      <c r="A22" s="42" t="s">
        <v>116</v>
      </c>
      <c r="B22" s="44" t="s">
        <v>117</v>
      </c>
      <c r="D22" s="238"/>
      <c r="E22" s="239"/>
      <c r="F22" s="239"/>
      <c r="G22" s="238"/>
      <c r="H22" s="240">
        <v>0</v>
      </c>
    </row>
    <row r="23" spans="1:8" ht="18" customHeight="1" x14ac:dyDescent="0.55000000000000004">
      <c r="A23" s="42" t="s">
        <v>118</v>
      </c>
      <c r="B23" s="44" t="s">
        <v>119</v>
      </c>
      <c r="D23" s="238"/>
      <c r="E23" s="239"/>
      <c r="F23" s="239"/>
      <c r="G23" s="238"/>
      <c r="H23" s="240">
        <v>0</v>
      </c>
    </row>
    <row r="24" spans="1:8" ht="18" customHeight="1" x14ac:dyDescent="0.55000000000000004">
      <c r="A24" s="42" t="s">
        <v>120</v>
      </c>
      <c r="B24" s="44" t="s">
        <v>121</v>
      </c>
      <c r="D24" s="238">
        <v>1803906</v>
      </c>
      <c r="E24" s="239">
        <v>4043</v>
      </c>
      <c r="F24" s="239"/>
      <c r="G24" s="238">
        <v>231628</v>
      </c>
      <c r="H24" s="240">
        <v>1576321</v>
      </c>
    </row>
    <row r="25" spans="1:8" ht="18" customHeight="1" x14ac:dyDescent="0.55000000000000004">
      <c r="A25" s="42" t="s">
        <v>122</v>
      </c>
      <c r="B25" s="44" t="s">
        <v>123</v>
      </c>
      <c r="D25" s="238">
        <v>158708</v>
      </c>
      <c r="E25" s="239">
        <v>127505</v>
      </c>
      <c r="F25" s="239"/>
      <c r="G25" s="238"/>
      <c r="H25" s="240">
        <v>286213</v>
      </c>
    </row>
    <row r="26" spans="1:8" ht="18" customHeight="1" x14ac:dyDescent="0.55000000000000004">
      <c r="A26" s="42" t="s">
        <v>124</v>
      </c>
      <c r="B26" s="44" t="s">
        <v>125</v>
      </c>
      <c r="D26" s="238">
        <v>359562</v>
      </c>
      <c r="E26" s="239">
        <v>0</v>
      </c>
      <c r="F26" s="239">
        <v>0</v>
      </c>
      <c r="G26" s="238"/>
      <c r="H26" s="240">
        <v>359562</v>
      </c>
    </row>
    <row r="27" spans="1:8" ht="18" customHeight="1" x14ac:dyDescent="0.55000000000000004">
      <c r="A27" s="42" t="s">
        <v>126</v>
      </c>
      <c r="B27" s="44" t="s">
        <v>185</v>
      </c>
      <c r="D27" s="238"/>
      <c r="E27" s="239"/>
      <c r="F27" s="239"/>
      <c r="G27" s="238"/>
      <c r="H27" s="240">
        <v>0</v>
      </c>
    </row>
    <row r="28" spans="1:8" ht="18" customHeight="1" x14ac:dyDescent="0.55000000000000004">
      <c r="A28" s="42" t="s">
        <v>127</v>
      </c>
      <c r="B28" s="44" t="s">
        <v>128</v>
      </c>
      <c r="D28" s="238"/>
      <c r="E28" s="239"/>
      <c r="F28" s="239"/>
      <c r="G28" s="238"/>
      <c r="H28" s="240">
        <v>0</v>
      </c>
    </row>
    <row r="29" spans="1:8" ht="18" customHeight="1" x14ac:dyDescent="0.55000000000000004">
      <c r="A29" s="42" t="s">
        <v>129</v>
      </c>
      <c r="B29" s="44" t="s">
        <v>130</v>
      </c>
      <c r="D29" s="238">
        <v>337381</v>
      </c>
      <c r="E29" s="239">
        <v>1692</v>
      </c>
      <c r="F29" s="239"/>
      <c r="G29" s="238"/>
      <c r="H29" s="240">
        <v>339073</v>
      </c>
    </row>
    <row r="30" spans="1:8" ht="18" customHeight="1" x14ac:dyDescent="0.55000000000000004">
      <c r="A30" s="42" t="s">
        <v>131</v>
      </c>
      <c r="B30" s="43"/>
      <c r="D30" s="238"/>
      <c r="E30" s="239"/>
      <c r="F30" s="239"/>
      <c r="G30" s="238"/>
      <c r="H30" s="240">
        <v>0</v>
      </c>
    </row>
    <row r="31" spans="1:8" ht="18" customHeight="1" x14ac:dyDescent="0.55000000000000004">
      <c r="A31" s="42" t="s">
        <v>133</v>
      </c>
      <c r="B31" s="43"/>
      <c r="D31" s="238"/>
      <c r="E31" s="239"/>
      <c r="F31" s="239"/>
      <c r="G31" s="238"/>
      <c r="H31" s="240">
        <v>0</v>
      </c>
    </row>
    <row r="32" spans="1:8" ht="18" customHeight="1" x14ac:dyDescent="0.55000000000000004">
      <c r="A32" s="42" t="s">
        <v>134</v>
      </c>
      <c r="B32" s="43"/>
      <c r="D32" s="238"/>
      <c r="E32" s="239"/>
      <c r="F32" s="239"/>
      <c r="G32" s="238"/>
      <c r="H32" s="240">
        <v>0</v>
      </c>
    </row>
    <row r="33" spans="1:8" ht="18" customHeight="1" x14ac:dyDescent="0.55000000000000004">
      <c r="A33" s="42" t="s">
        <v>135</v>
      </c>
      <c r="B33" s="43"/>
      <c r="D33" s="238"/>
      <c r="E33" s="239"/>
      <c r="F33" s="239"/>
      <c r="G33" s="238"/>
      <c r="H33" s="240">
        <v>0</v>
      </c>
    </row>
    <row r="34" spans="1:8" ht="18" customHeight="1" x14ac:dyDescent="0.55000000000000004">
      <c r="A34" s="42" t="s">
        <v>136</v>
      </c>
      <c r="B34" s="43"/>
      <c r="D34" s="238"/>
      <c r="E34" s="239"/>
      <c r="F34" s="239"/>
      <c r="G34" s="238"/>
      <c r="H34" s="240">
        <v>0</v>
      </c>
    </row>
    <row r="35" spans="1:8" ht="18" customHeight="1" x14ac:dyDescent="0.55000000000000004">
      <c r="D35" s="241"/>
      <c r="E35" s="241"/>
      <c r="F35" s="241"/>
      <c r="G35" s="241"/>
      <c r="H35" s="242"/>
    </row>
    <row r="36" spans="1:8" ht="18" customHeight="1" x14ac:dyDescent="0.55000000000000004">
      <c r="A36" s="110" t="s">
        <v>137</v>
      </c>
      <c r="B36" s="105" t="s">
        <v>138</v>
      </c>
      <c r="C36" s="105" t="s">
        <v>253</v>
      </c>
      <c r="D36" s="240">
        <v>2696280</v>
      </c>
      <c r="E36" s="240">
        <v>134651</v>
      </c>
      <c r="F36" s="240">
        <v>0</v>
      </c>
      <c r="G36" s="240">
        <v>231628</v>
      </c>
      <c r="H36" s="240">
        <v>2599303</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2538983</v>
      </c>
      <c r="E40" s="120">
        <v>2054037</v>
      </c>
      <c r="F40" s="120"/>
      <c r="G40" s="113"/>
      <c r="H40" s="114">
        <v>4593020</v>
      </c>
    </row>
    <row r="41" spans="1:8" ht="18" customHeight="1" x14ac:dyDescent="0.55000000000000004">
      <c r="A41" s="42" t="s">
        <v>193</v>
      </c>
      <c r="B41" s="44" t="s">
        <v>141</v>
      </c>
      <c r="D41" s="113">
        <v>199846</v>
      </c>
      <c r="E41" s="120">
        <v>161675</v>
      </c>
      <c r="F41" s="120"/>
      <c r="G41" s="113"/>
      <c r="H41" s="114">
        <v>361521</v>
      </c>
    </row>
    <row r="42" spans="1:8" ht="18" customHeight="1" x14ac:dyDescent="0.55000000000000004">
      <c r="A42" s="42" t="s">
        <v>194</v>
      </c>
      <c r="B42" s="44" t="s">
        <v>142</v>
      </c>
      <c r="D42" s="113"/>
      <c r="E42" s="120"/>
      <c r="F42" s="120"/>
      <c r="G42" s="113"/>
      <c r="H42" s="114">
        <v>0</v>
      </c>
    </row>
    <row r="43" spans="1:8" ht="18" customHeight="1" x14ac:dyDescent="0.55000000000000004">
      <c r="A43" s="42" t="s">
        <v>195</v>
      </c>
      <c r="B43" s="44" t="s">
        <v>143</v>
      </c>
      <c r="D43" s="113"/>
      <c r="E43" s="120"/>
      <c r="F43" s="120"/>
      <c r="G43" s="113"/>
      <c r="H43" s="114">
        <v>0</v>
      </c>
    </row>
    <row r="44" spans="1:8" ht="18" customHeight="1" x14ac:dyDescent="0.55000000000000004">
      <c r="A44" s="42" t="s">
        <v>144</v>
      </c>
      <c r="B44" s="43"/>
      <c r="D44" s="121"/>
      <c r="E44" s="122"/>
      <c r="F44" s="122"/>
      <c r="G44" s="121"/>
      <c r="H44" s="114">
        <v>0</v>
      </c>
    </row>
    <row r="45" spans="1:8" ht="18" customHeight="1" x14ac:dyDescent="0.55000000000000004">
      <c r="A45" s="42" t="s">
        <v>145</v>
      </c>
      <c r="B45" s="43"/>
      <c r="D45" s="113"/>
      <c r="E45" s="120"/>
      <c r="F45" s="120"/>
      <c r="G45" s="113"/>
      <c r="H45" s="114">
        <v>0</v>
      </c>
    </row>
    <row r="46" spans="1:8" ht="18" customHeight="1" x14ac:dyDescent="0.55000000000000004">
      <c r="A46" s="42" t="s">
        <v>146</v>
      </c>
      <c r="B46" s="43"/>
      <c r="D46" s="113"/>
      <c r="E46" s="120"/>
      <c r="F46" s="120"/>
      <c r="G46" s="113"/>
      <c r="H46" s="114">
        <v>0</v>
      </c>
    </row>
    <row r="47" spans="1:8" ht="18" customHeight="1" x14ac:dyDescent="0.55000000000000004">
      <c r="A47" s="42" t="s">
        <v>147</v>
      </c>
      <c r="B47" s="43"/>
      <c r="D47" s="113"/>
      <c r="E47" s="120"/>
      <c r="F47" s="120"/>
      <c r="G47" s="113"/>
      <c r="H47" s="114">
        <v>0</v>
      </c>
    </row>
    <row r="49" spans="1:8" ht="18" customHeight="1" x14ac:dyDescent="0.55000000000000004">
      <c r="A49" s="110" t="s">
        <v>148</v>
      </c>
      <c r="B49" s="105" t="s">
        <v>255</v>
      </c>
      <c r="C49" s="105" t="s">
        <v>253</v>
      </c>
      <c r="D49" s="114">
        <v>2738829</v>
      </c>
      <c r="E49" s="114">
        <v>2215712</v>
      </c>
      <c r="F49" s="114">
        <v>0</v>
      </c>
      <c r="G49" s="114">
        <v>0</v>
      </c>
      <c r="H49" s="114">
        <v>4954541</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45">
        <f>SUM('[53]Physician Subsidies'!D4:D20)</f>
        <v>18692816</v>
      </c>
      <c r="E53" s="245"/>
      <c r="F53" s="245"/>
      <c r="G53" s="245">
        <f>SUM('[53]Physician Subsidies'!G4:G20)</f>
        <v>9749461</v>
      </c>
      <c r="H53" s="240">
        <f>SUM('[53]Physician Subsidies'!H4:H20)</f>
        <v>8943355</v>
      </c>
    </row>
    <row r="54" spans="1:8" ht="18" customHeight="1" x14ac:dyDescent="0.55000000000000004">
      <c r="A54" s="42" t="s">
        <v>260</v>
      </c>
      <c r="B54" s="130"/>
      <c r="D54" s="238"/>
      <c r="E54" s="239"/>
      <c r="F54" s="239"/>
      <c r="G54" s="238"/>
      <c r="H54" s="240">
        <v>0</v>
      </c>
    </row>
    <row r="55" spans="1:8" ht="18" customHeight="1" x14ac:dyDescent="0.55000000000000004">
      <c r="A55" s="42" t="s">
        <v>262</v>
      </c>
      <c r="B55" s="133"/>
      <c r="D55" s="238"/>
      <c r="E55" s="239"/>
      <c r="F55" s="239"/>
      <c r="G55" s="238"/>
      <c r="H55" s="240">
        <v>0</v>
      </c>
    </row>
    <row r="56" spans="1:8" ht="18" customHeight="1" x14ac:dyDescent="0.55000000000000004">
      <c r="A56" s="42" t="s">
        <v>264</v>
      </c>
      <c r="B56" s="130"/>
      <c r="D56" s="238"/>
      <c r="E56" s="239"/>
      <c r="F56" s="239"/>
      <c r="G56" s="238"/>
      <c r="H56" s="240">
        <v>0</v>
      </c>
    </row>
    <row r="57" spans="1:8" ht="18" customHeight="1" x14ac:dyDescent="0.55000000000000004">
      <c r="A57" s="42" t="s">
        <v>266</v>
      </c>
      <c r="B57" s="130"/>
      <c r="D57" s="238"/>
      <c r="E57" s="239"/>
      <c r="F57" s="239"/>
      <c r="G57" s="238"/>
      <c r="H57" s="240">
        <v>0</v>
      </c>
    </row>
    <row r="58" spans="1:8" ht="18" customHeight="1" x14ac:dyDescent="0.55000000000000004">
      <c r="A58" s="42" t="s">
        <v>268</v>
      </c>
      <c r="B58" s="130"/>
      <c r="D58" s="238"/>
      <c r="E58" s="239"/>
      <c r="F58" s="239"/>
      <c r="G58" s="238"/>
      <c r="H58" s="240">
        <v>0</v>
      </c>
    </row>
    <row r="59" spans="1:8" ht="18" customHeight="1" x14ac:dyDescent="0.55000000000000004">
      <c r="A59" s="42" t="s">
        <v>270</v>
      </c>
      <c r="B59" s="185"/>
      <c r="D59" s="246"/>
      <c r="E59" s="247"/>
      <c r="F59" s="247"/>
      <c r="G59" s="246"/>
      <c r="H59" s="240">
        <v>0</v>
      </c>
    </row>
    <row r="60" spans="1:8" ht="18" customHeight="1" x14ac:dyDescent="0.55000000000000004">
      <c r="A60" s="42" t="s">
        <v>272</v>
      </c>
      <c r="B60" s="127"/>
      <c r="C60" s="126"/>
      <c r="D60" s="245"/>
      <c r="E60" s="245"/>
      <c r="F60" s="245"/>
      <c r="G60" s="245"/>
      <c r="H60" s="240">
        <v>0</v>
      </c>
    </row>
    <row r="61" spans="1:8" ht="18" customHeight="1" x14ac:dyDescent="0.55000000000000004">
      <c r="A61" s="42" t="s">
        <v>274</v>
      </c>
      <c r="B61" s="127"/>
      <c r="C61" s="126"/>
      <c r="D61" s="245"/>
      <c r="E61" s="245"/>
      <c r="F61" s="245"/>
      <c r="G61" s="245"/>
      <c r="H61" s="240">
        <v>0</v>
      </c>
    </row>
    <row r="62" spans="1:8" ht="18" customHeight="1" x14ac:dyDescent="0.55000000000000004">
      <c r="A62" s="42" t="s">
        <v>275</v>
      </c>
      <c r="B62" s="127"/>
      <c r="C62" s="126"/>
      <c r="D62" s="245"/>
      <c r="E62" s="245"/>
      <c r="F62" s="245"/>
      <c r="G62" s="245"/>
      <c r="H62" s="240">
        <v>0</v>
      </c>
    </row>
    <row r="63" spans="1:8" ht="18" customHeight="1" x14ac:dyDescent="0.55000000000000004">
      <c r="A63" s="42"/>
      <c r="D63" s="241"/>
      <c r="E63" s="248"/>
      <c r="F63" s="249"/>
      <c r="G63" s="241"/>
      <c r="H63" s="241"/>
    </row>
    <row r="64" spans="1:8" ht="18" customHeight="1" x14ac:dyDescent="0.55000000000000004">
      <c r="A64" s="42" t="s">
        <v>200</v>
      </c>
      <c r="B64" s="105" t="s">
        <v>276</v>
      </c>
      <c r="C64" s="105" t="s">
        <v>253</v>
      </c>
      <c r="D64" s="240">
        <f t="shared" ref="D64:G64" si="0">SUM(D53:D62)</f>
        <v>18692816</v>
      </c>
      <c r="E64" s="240">
        <f t="shared" si="0"/>
        <v>0</v>
      </c>
      <c r="F64" s="240">
        <f t="shared" si="0"/>
        <v>0</v>
      </c>
      <c r="G64" s="240">
        <f t="shared" si="0"/>
        <v>9749461</v>
      </c>
      <c r="H64" s="240">
        <f>SUM(H53:H62)</f>
        <v>8943355</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v>0</v>
      </c>
      <c r="J68" s="129"/>
    </row>
    <row r="69" spans="1:10" ht="18" customHeight="1" x14ac:dyDescent="0.55000000000000004">
      <c r="A69" s="42" t="s">
        <v>202</v>
      </c>
      <c r="B69" s="44" t="s">
        <v>153</v>
      </c>
      <c r="D69" s="188"/>
      <c r="E69" s="120"/>
      <c r="F69" s="120"/>
      <c r="G69" s="188"/>
      <c r="H69" s="114">
        <v>0</v>
      </c>
    </row>
    <row r="70" spans="1:10" ht="18" customHeight="1" x14ac:dyDescent="0.55000000000000004">
      <c r="A70" s="42" t="s">
        <v>203</v>
      </c>
      <c r="B70" s="130"/>
      <c r="C70" s="105"/>
      <c r="D70" s="131"/>
      <c r="E70" s="120"/>
      <c r="F70" s="132"/>
      <c r="G70" s="131"/>
      <c r="H70" s="114">
        <v>0</v>
      </c>
    </row>
    <row r="71" spans="1:10" ht="18" customHeight="1" x14ac:dyDescent="0.55000000000000004">
      <c r="A71" s="42" t="s">
        <v>278</v>
      </c>
      <c r="B71" s="130"/>
      <c r="C71" s="105"/>
      <c r="D71" s="131"/>
      <c r="E71" s="120"/>
      <c r="F71" s="132"/>
      <c r="G71" s="131"/>
      <c r="H71" s="114">
        <v>0</v>
      </c>
    </row>
    <row r="72" spans="1:10" ht="18" customHeight="1" x14ac:dyDescent="0.55000000000000004">
      <c r="A72" s="42" t="s">
        <v>279</v>
      </c>
      <c r="B72" s="133"/>
      <c r="C72" s="105"/>
      <c r="D72" s="113"/>
      <c r="E72" s="120"/>
      <c r="F72" s="120"/>
      <c r="G72" s="113"/>
      <c r="H72" s="114">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v>0</v>
      </c>
      <c r="E74" s="135">
        <v>0</v>
      </c>
      <c r="F74" s="135">
        <v>0</v>
      </c>
      <c r="G74" s="114">
        <v>0</v>
      </c>
      <c r="H74" s="114">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238">
        <v>59195</v>
      </c>
      <c r="E77" s="250"/>
      <c r="F77" s="251"/>
      <c r="G77" s="238"/>
      <c r="H77" s="240">
        <v>59195</v>
      </c>
    </row>
    <row r="78" spans="1:10" ht="18" customHeight="1" x14ac:dyDescent="0.55000000000000004">
      <c r="A78" s="42" t="s">
        <v>205</v>
      </c>
      <c r="B78" s="44" t="s">
        <v>156</v>
      </c>
      <c r="D78" s="238"/>
      <c r="E78" s="250"/>
      <c r="F78" s="251"/>
      <c r="G78" s="238"/>
      <c r="H78" s="240">
        <v>0</v>
      </c>
    </row>
    <row r="79" spans="1:10" ht="18" customHeight="1" x14ac:dyDescent="0.55000000000000004">
      <c r="A79" s="42" t="s">
        <v>206</v>
      </c>
      <c r="B79" s="44" t="s">
        <v>157</v>
      </c>
      <c r="D79" s="238">
        <v>14623</v>
      </c>
      <c r="E79" s="250">
        <v>173</v>
      </c>
      <c r="F79" s="251"/>
      <c r="G79" s="238"/>
      <c r="H79" s="240">
        <v>14796</v>
      </c>
    </row>
    <row r="80" spans="1:10" ht="18" customHeight="1" x14ac:dyDescent="0.55000000000000004">
      <c r="A80" s="42" t="s">
        <v>207</v>
      </c>
      <c r="B80" s="44" t="s">
        <v>158</v>
      </c>
      <c r="D80" s="238"/>
      <c r="E80" s="250"/>
      <c r="F80" s="251"/>
      <c r="G80" s="238"/>
      <c r="H80" s="240">
        <v>0</v>
      </c>
    </row>
    <row r="81" spans="1:8" ht="18" customHeight="1" x14ac:dyDescent="0.55000000000000004">
      <c r="A81" s="42"/>
      <c r="D81" s="241"/>
      <c r="E81" s="241"/>
      <c r="F81" s="241"/>
      <c r="G81" s="241"/>
      <c r="H81" s="252"/>
    </row>
    <row r="82" spans="1:8" ht="18" customHeight="1" x14ac:dyDescent="0.55000000000000004">
      <c r="A82" s="42" t="s">
        <v>159</v>
      </c>
      <c r="B82" s="105" t="s">
        <v>282</v>
      </c>
      <c r="C82" s="105" t="s">
        <v>253</v>
      </c>
      <c r="D82" s="240">
        <v>73818</v>
      </c>
      <c r="E82" s="240">
        <v>173</v>
      </c>
      <c r="F82" s="240">
        <v>0</v>
      </c>
      <c r="G82" s="240">
        <v>0</v>
      </c>
      <c r="H82" s="240">
        <v>73991</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214"/>
      <c r="E86" s="232"/>
      <c r="F86" s="232"/>
      <c r="G86" s="214"/>
      <c r="H86" s="114">
        <v>0</v>
      </c>
    </row>
    <row r="87" spans="1:8" ht="18" customHeight="1" x14ac:dyDescent="0.55000000000000004">
      <c r="A87" s="42" t="s">
        <v>209</v>
      </c>
      <c r="B87" s="44" t="s">
        <v>161</v>
      </c>
      <c r="D87" s="214">
        <v>4154</v>
      </c>
      <c r="E87" s="232"/>
      <c r="F87" s="232"/>
      <c r="G87" s="214"/>
      <c r="H87" s="114">
        <v>4154</v>
      </c>
    </row>
    <row r="88" spans="1:8" ht="18" customHeight="1" x14ac:dyDescent="0.55000000000000004">
      <c r="A88" s="42" t="s">
        <v>210</v>
      </c>
      <c r="B88" s="44" t="s">
        <v>186</v>
      </c>
      <c r="D88" s="214">
        <v>859</v>
      </c>
      <c r="E88" s="232"/>
      <c r="F88" s="232"/>
      <c r="G88" s="214"/>
      <c r="H88" s="114">
        <v>859</v>
      </c>
    </row>
    <row r="89" spans="1:8" ht="18" customHeight="1" x14ac:dyDescent="0.55000000000000004">
      <c r="A89" s="42" t="s">
        <v>211</v>
      </c>
      <c r="B89" s="44" t="s">
        <v>162</v>
      </c>
      <c r="D89" s="214">
        <v>20604</v>
      </c>
      <c r="E89" s="232"/>
      <c r="F89" s="232"/>
      <c r="G89" s="214"/>
      <c r="H89" s="114">
        <v>20604</v>
      </c>
    </row>
    <row r="90" spans="1:8" ht="18" customHeight="1" x14ac:dyDescent="0.55000000000000004">
      <c r="A90" s="42" t="s">
        <v>212</v>
      </c>
      <c r="B90" s="44" t="s">
        <v>163</v>
      </c>
      <c r="D90" s="214"/>
      <c r="E90" s="232"/>
      <c r="F90" s="232"/>
      <c r="G90" s="214"/>
      <c r="H90" s="114">
        <v>0</v>
      </c>
    </row>
    <row r="91" spans="1:8" ht="18" customHeight="1" x14ac:dyDescent="0.55000000000000004">
      <c r="A91" s="42" t="s">
        <v>213</v>
      </c>
      <c r="B91" s="44" t="s">
        <v>164</v>
      </c>
      <c r="D91" s="214"/>
      <c r="E91" s="232"/>
      <c r="F91" s="232"/>
      <c r="G91" s="214"/>
      <c r="H91" s="114">
        <v>0</v>
      </c>
    </row>
    <row r="92" spans="1:8" ht="18" customHeight="1" x14ac:dyDescent="0.55000000000000004">
      <c r="A92" s="42" t="s">
        <v>214</v>
      </c>
      <c r="B92" s="44" t="s">
        <v>187</v>
      </c>
      <c r="D92" s="262">
        <v>35172</v>
      </c>
      <c r="E92" s="232"/>
      <c r="F92" s="349"/>
      <c r="G92" s="262"/>
      <c r="H92" s="114">
        <v>35172</v>
      </c>
    </row>
    <row r="93" spans="1:8" ht="18" customHeight="1" x14ac:dyDescent="0.55000000000000004">
      <c r="A93" s="42" t="s">
        <v>215</v>
      </c>
      <c r="B93" s="44" t="s">
        <v>189</v>
      </c>
      <c r="D93" s="214"/>
      <c r="E93" s="232"/>
      <c r="F93" s="232"/>
      <c r="G93" s="214"/>
      <c r="H93" s="114">
        <v>0</v>
      </c>
    </row>
    <row r="94" spans="1:8" ht="18" customHeight="1" x14ac:dyDescent="0.55000000000000004">
      <c r="A94" s="42" t="s">
        <v>216</v>
      </c>
      <c r="B94" s="130"/>
      <c r="D94" s="214"/>
      <c r="E94" s="232"/>
      <c r="F94" s="232"/>
      <c r="G94" s="214"/>
      <c r="H94" s="114">
        <v>0</v>
      </c>
    </row>
    <row r="95" spans="1:8" ht="18" customHeight="1" x14ac:dyDescent="0.55000000000000004">
      <c r="A95" s="42" t="s">
        <v>284</v>
      </c>
      <c r="B95" s="130"/>
      <c r="D95" s="214"/>
      <c r="E95" s="232"/>
      <c r="F95" s="232"/>
      <c r="G95" s="214"/>
      <c r="H95" s="114">
        <v>0</v>
      </c>
    </row>
    <row r="96" spans="1:8" ht="18" customHeight="1" x14ac:dyDescent="0.55000000000000004">
      <c r="A96" s="42" t="s">
        <v>285</v>
      </c>
      <c r="B96" s="130"/>
      <c r="D96" s="214"/>
      <c r="E96" s="232"/>
      <c r="F96" s="232"/>
      <c r="G96" s="214"/>
      <c r="H96" s="114">
        <v>0</v>
      </c>
    </row>
    <row r="97" spans="1:8" ht="18" customHeight="1" x14ac:dyDescent="0.55000000000000004">
      <c r="A97" s="42"/>
      <c r="D97" s="152"/>
      <c r="E97" s="152"/>
      <c r="F97" s="152"/>
      <c r="G97" s="152"/>
      <c r="H97" s="152"/>
    </row>
    <row r="98" spans="1:8" ht="18" customHeight="1" x14ac:dyDescent="0.55000000000000004">
      <c r="A98" s="110" t="s">
        <v>166</v>
      </c>
      <c r="B98" s="105" t="s">
        <v>286</v>
      </c>
      <c r="C98" s="105" t="s">
        <v>253</v>
      </c>
      <c r="D98" s="114">
        <v>60789</v>
      </c>
      <c r="E98" s="114">
        <v>0</v>
      </c>
      <c r="F98" s="114">
        <v>0</v>
      </c>
      <c r="G98" s="114">
        <v>0</v>
      </c>
      <c r="H98" s="114">
        <v>60789</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55">
        <v>395821</v>
      </c>
      <c r="E102" s="260">
        <v>282439</v>
      </c>
      <c r="F102" s="260"/>
      <c r="G102" s="255"/>
      <c r="H102" s="357">
        <v>678260</v>
      </c>
    </row>
    <row r="103" spans="1:8" ht="18" customHeight="1" x14ac:dyDescent="0.55000000000000004">
      <c r="A103" s="42" t="s">
        <v>220</v>
      </c>
      <c r="B103" s="44" t="s">
        <v>168</v>
      </c>
      <c r="D103" s="255">
        <v>1263</v>
      </c>
      <c r="E103" s="260">
        <v>1022</v>
      </c>
      <c r="F103" s="260"/>
      <c r="G103" s="255"/>
      <c r="H103" s="357">
        <v>2285</v>
      </c>
    </row>
    <row r="104" spans="1:8" ht="18" customHeight="1" x14ac:dyDescent="0.55000000000000004">
      <c r="A104" s="42" t="s">
        <v>221</v>
      </c>
      <c r="B104" s="130" t="s">
        <v>169</v>
      </c>
      <c r="D104" s="255">
        <v>84288</v>
      </c>
      <c r="E104" s="260"/>
      <c r="F104" s="260"/>
      <c r="G104" s="255"/>
      <c r="H104" s="357">
        <v>84288</v>
      </c>
    </row>
    <row r="105" spans="1:8" ht="18" customHeight="1" x14ac:dyDescent="0.55000000000000004">
      <c r="A105" s="42" t="s">
        <v>288</v>
      </c>
      <c r="B105" s="130"/>
      <c r="D105" s="255"/>
      <c r="E105" s="260"/>
      <c r="F105" s="260"/>
      <c r="G105" s="255"/>
      <c r="H105" s="357">
        <v>0</v>
      </c>
    </row>
    <row r="106" spans="1:8" ht="18" customHeight="1" x14ac:dyDescent="0.55000000000000004">
      <c r="A106" s="42" t="s">
        <v>289</v>
      </c>
      <c r="B106" s="130"/>
      <c r="D106" s="255"/>
      <c r="E106" s="260"/>
      <c r="F106" s="260"/>
      <c r="G106" s="255"/>
      <c r="H106" s="357">
        <v>0</v>
      </c>
    </row>
    <row r="107" spans="1:8" ht="18" customHeight="1" x14ac:dyDescent="0.55000000000000004">
      <c r="B107" s="105"/>
      <c r="D107" s="358"/>
      <c r="E107" s="358"/>
      <c r="F107" s="358"/>
      <c r="G107" s="358"/>
      <c r="H107" s="358"/>
    </row>
    <row r="108" spans="1:8" ht="18" customHeight="1" x14ac:dyDescent="0.55000000000000004">
      <c r="A108" s="110" t="s">
        <v>170</v>
      </c>
      <c r="B108" s="105" t="s">
        <v>290</v>
      </c>
      <c r="C108" s="105" t="s">
        <v>253</v>
      </c>
      <c r="D108" s="357">
        <v>481372</v>
      </c>
      <c r="E108" s="357">
        <v>283461</v>
      </c>
      <c r="F108" s="357">
        <v>0</v>
      </c>
      <c r="G108" s="357">
        <v>0</v>
      </c>
      <c r="H108" s="357">
        <v>764833</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c r="H110" s="109" t="s">
        <v>251</v>
      </c>
    </row>
    <row r="111" spans="1:8" ht="18" customHeight="1" x14ac:dyDescent="0.55000000000000004">
      <c r="A111" s="110" t="s">
        <v>235</v>
      </c>
      <c r="B111" s="105" t="s">
        <v>293</v>
      </c>
      <c r="E111" s="105" t="s">
        <v>294</v>
      </c>
      <c r="F111" s="238">
        <v>6380276</v>
      </c>
      <c r="G111" s="113"/>
      <c r="H111" s="114">
        <v>6380276</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0.80889999999999995</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38">
        <v>193404661</v>
      </c>
      <c r="F117" s="145"/>
    </row>
    <row r="118" spans="1:7" ht="18" customHeight="1" x14ac:dyDescent="0.55000000000000004">
      <c r="A118" s="42" t="s">
        <v>304</v>
      </c>
      <c r="B118" s="44" t="s">
        <v>305</v>
      </c>
      <c r="E118" s="113">
        <v>19885230</v>
      </c>
      <c r="F118" s="145"/>
    </row>
    <row r="119" spans="1:7" ht="18" customHeight="1" x14ac:dyDescent="0.55000000000000004">
      <c r="A119" s="42" t="s">
        <v>306</v>
      </c>
      <c r="B119" s="105" t="s">
        <v>307</v>
      </c>
      <c r="E119" s="114">
        <v>213289891</v>
      </c>
      <c r="F119" s="146"/>
    </row>
    <row r="120" spans="1:7" ht="18" customHeight="1" x14ac:dyDescent="0.55000000000000004">
      <c r="A120" s="42"/>
      <c r="B120" s="105"/>
      <c r="F120" s="126"/>
    </row>
    <row r="121" spans="1:7" ht="18" customHeight="1" x14ac:dyDescent="0.55000000000000004">
      <c r="A121" s="42" t="s">
        <v>308</v>
      </c>
      <c r="B121" s="105" t="s">
        <v>309</v>
      </c>
      <c r="E121" s="113">
        <v>218397738</v>
      </c>
      <c r="F121" s="145"/>
    </row>
    <row r="122" spans="1:7" ht="18" customHeight="1" x14ac:dyDescent="0.55000000000000004">
      <c r="A122" s="42"/>
      <c r="F122" s="126"/>
    </row>
    <row r="123" spans="1:7" ht="18" customHeight="1" x14ac:dyDescent="0.55000000000000004">
      <c r="A123" s="42" t="s">
        <v>310</v>
      </c>
      <c r="B123" s="105" t="s">
        <v>311</v>
      </c>
      <c r="E123" s="238">
        <v>-5107847</v>
      </c>
      <c r="F123" s="145"/>
    </row>
    <row r="124" spans="1:7" ht="18" customHeight="1" x14ac:dyDescent="0.55000000000000004">
      <c r="A124" s="42"/>
      <c r="F124" s="126"/>
    </row>
    <row r="125" spans="1:7" ht="18" customHeight="1" x14ac:dyDescent="0.55000000000000004">
      <c r="A125" s="42" t="s">
        <v>312</v>
      </c>
      <c r="B125" s="105" t="s">
        <v>313</v>
      </c>
      <c r="E125" s="255">
        <v>479038</v>
      </c>
      <c r="F125" s="145"/>
    </row>
    <row r="126" spans="1:7" ht="18" customHeight="1" x14ac:dyDescent="0.55000000000000004">
      <c r="A126" s="42"/>
      <c r="F126" s="126"/>
    </row>
    <row r="127" spans="1:7" ht="18" customHeight="1" x14ac:dyDescent="0.55000000000000004">
      <c r="A127" s="42" t="s">
        <v>314</v>
      </c>
      <c r="B127" s="105" t="s">
        <v>315</v>
      </c>
      <c r="E127" s="238">
        <v>-4628809</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v>0</v>
      </c>
    </row>
    <row r="132" spans="1:8" ht="18" customHeight="1" x14ac:dyDescent="0.55000000000000004">
      <c r="A132" s="42" t="s">
        <v>230</v>
      </c>
      <c r="B132" s="44" t="s">
        <v>10</v>
      </c>
      <c r="D132" s="113"/>
      <c r="E132" s="120"/>
      <c r="F132" s="120"/>
      <c r="G132" s="113"/>
      <c r="H132" s="114">
        <v>0</v>
      </c>
    </row>
    <row r="133" spans="1:8" ht="18" customHeight="1" x14ac:dyDescent="0.55000000000000004">
      <c r="A133" s="42" t="s">
        <v>231</v>
      </c>
      <c r="B133" s="43"/>
      <c r="D133" s="113"/>
      <c r="E133" s="120"/>
      <c r="F133" s="120"/>
      <c r="G133" s="113"/>
      <c r="H133" s="114">
        <v>0</v>
      </c>
    </row>
    <row r="134" spans="1:8" ht="18" customHeight="1" x14ac:dyDescent="0.55000000000000004">
      <c r="A134" s="42" t="s">
        <v>317</v>
      </c>
      <c r="B134" s="43"/>
      <c r="D134" s="113"/>
      <c r="E134" s="120"/>
      <c r="F134" s="120"/>
      <c r="G134" s="113"/>
      <c r="H134" s="114">
        <v>0</v>
      </c>
    </row>
    <row r="135" spans="1:8" ht="18" customHeight="1" x14ac:dyDescent="0.55000000000000004">
      <c r="A135" s="42" t="s">
        <v>318</v>
      </c>
      <c r="B135" s="43"/>
      <c r="D135" s="113"/>
      <c r="E135" s="120"/>
      <c r="F135" s="120"/>
      <c r="G135" s="113"/>
      <c r="H135" s="114">
        <v>0</v>
      </c>
    </row>
    <row r="136" spans="1:8" ht="18" customHeight="1" x14ac:dyDescent="0.55000000000000004">
      <c r="A136" s="110"/>
    </row>
    <row r="137" spans="1:8" ht="18" customHeight="1" x14ac:dyDescent="0.55000000000000004">
      <c r="A137" s="110" t="s">
        <v>174</v>
      </c>
      <c r="B137" s="105" t="s">
        <v>319</v>
      </c>
      <c r="D137" s="114">
        <v>0</v>
      </c>
      <c r="E137" s="114">
        <v>0</v>
      </c>
      <c r="F137" s="114">
        <v>0</v>
      </c>
      <c r="G137" s="114">
        <v>0</v>
      </c>
      <c r="H137" s="114">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v>2696280</v>
      </c>
      <c r="E141" s="147">
        <v>134651</v>
      </c>
      <c r="F141" s="147">
        <v>0</v>
      </c>
      <c r="G141" s="147">
        <v>231628</v>
      </c>
      <c r="H141" s="147">
        <v>2599303</v>
      </c>
    </row>
    <row r="142" spans="1:8" ht="18" customHeight="1" x14ac:dyDescent="0.55000000000000004">
      <c r="A142" s="42" t="s">
        <v>148</v>
      </c>
      <c r="B142" s="105" t="s">
        <v>176</v>
      </c>
      <c r="D142" s="147">
        <v>2738829</v>
      </c>
      <c r="E142" s="147">
        <v>2215712</v>
      </c>
      <c r="F142" s="147">
        <v>0</v>
      </c>
      <c r="G142" s="147">
        <v>0</v>
      </c>
      <c r="H142" s="147">
        <v>4954541</v>
      </c>
    </row>
    <row r="143" spans="1:8" ht="18" customHeight="1" x14ac:dyDescent="0.55000000000000004">
      <c r="A143" s="42" t="s">
        <v>200</v>
      </c>
      <c r="B143" s="105" t="s">
        <v>177</v>
      </c>
      <c r="D143" s="147">
        <f>D64</f>
        <v>18692816</v>
      </c>
      <c r="E143" s="147">
        <f t="shared" ref="E143:H143" si="1">E64</f>
        <v>0</v>
      </c>
      <c r="F143" s="147">
        <f t="shared" si="1"/>
        <v>0</v>
      </c>
      <c r="G143" s="147">
        <f t="shared" si="1"/>
        <v>9749461</v>
      </c>
      <c r="H143" s="147">
        <f t="shared" si="1"/>
        <v>8943355</v>
      </c>
    </row>
    <row r="144" spans="1:8" ht="18" customHeight="1" x14ac:dyDescent="0.55000000000000004">
      <c r="A144" s="42" t="s">
        <v>154</v>
      </c>
      <c r="B144" s="105" t="s">
        <v>8</v>
      </c>
      <c r="D144" s="147">
        <v>0</v>
      </c>
      <c r="E144" s="147">
        <v>0</v>
      </c>
      <c r="F144" s="147">
        <v>0</v>
      </c>
      <c r="G144" s="147">
        <v>0</v>
      </c>
      <c r="H144" s="147">
        <v>0</v>
      </c>
    </row>
    <row r="145" spans="1:8" ht="18" customHeight="1" x14ac:dyDescent="0.55000000000000004">
      <c r="A145" s="42" t="s">
        <v>159</v>
      </c>
      <c r="B145" s="105" t="s">
        <v>9</v>
      </c>
      <c r="D145" s="147">
        <v>73818</v>
      </c>
      <c r="E145" s="147">
        <v>173</v>
      </c>
      <c r="F145" s="147">
        <v>0</v>
      </c>
      <c r="G145" s="147">
        <v>0</v>
      </c>
      <c r="H145" s="147">
        <v>73991</v>
      </c>
    </row>
    <row r="146" spans="1:8" ht="18" customHeight="1" x14ac:dyDescent="0.55000000000000004">
      <c r="A146" s="42" t="s">
        <v>166</v>
      </c>
      <c r="B146" s="105" t="s">
        <v>178</v>
      </c>
      <c r="D146" s="147">
        <v>60789</v>
      </c>
      <c r="E146" s="147">
        <v>0</v>
      </c>
      <c r="F146" s="147">
        <v>0</v>
      </c>
      <c r="G146" s="147">
        <v>0</v>
      </c>
      <c r="H146" s="147">
        <v>60789</v>
      </c>
    </row>
    <row r="147" spans="1:8" ht="18" customHeight="1" x14ac:dyDescent="0.55000000000000004">
      <c r="A147" s="42" t="s">
        <v>170</v>
      </c>
      <c r="B147" s="105" t="s">
        <v>11</v>
      </c>
      <c r="D147" s="114">
        <v>481372</v>
      </c>
      <c r="E147" s="114">
        <v>283461</v>
      </c>
      <c r="F147" s="114">
        <v>0</v>
      </c>
      <c r="G147" s="114">
        <v>0</v>
      </c>
      <c r="H147" s="114">
        <v>764833</v>
      </c>
    </row>
    <row r="148" spans="1:8" ht="18" customHeight="1" x14ac:dyDescent="0.55000000000000004">
      <c r="A148" s="42" t="s">
        <v>235</v>
      </c>
      <c r="B148" s="105" t="s">
        <v>179</v>
      </c>
      <c r="D148" s="148" t="s">
        <v>321</v>
      </c>
      <c r="E148" s="148" t="s">
        <v>321</v>
      </c>
      <c r="F148" s="148"/>
      <c r="G148" s="148" t="s">
        <v>321</v>
      </c>
      <c r="H148" s="147">
        <v>6380276</v>
      </c>
    </row>
    <row r="149" spans="1:8" ht="18" customHeight="1" x14ac:dyDescent="0.55000000000000004">
      <c r="A149" s="42" t="s">
        <v>174</v>
      </c>
      <c r="B149" s="105" t="s">
        <v>180</v>
      </c>
      <c r="D149" s="114">
        <v>0</v>
      </c>
      <c r="E149" s="114">
        <v>0</v>
      </c>
      <c r="F149" s="114">
        <v>0</v>
      </c>
      <c r="G149" s="114">
        <v>0</v>
      </c>
      <c r="H149" s="114">
        <v>0</v>
      </c>
    </row>
    <row r="150" spans="1:8" ht="18" customHeight="1" x14ac:dyDescent="0.55000000000000004">
      <c r="A150" s="42" t="s">
        <v>107</v>
      </c>
      <c r="B150" s="105" t="s">
        <v>108</v>
      </c>
      <c r="D150" s="114">
        <v>2939009</v>
      </c>
      <c r="E150" s="114">
        <v>0</v>
      </c>
      <c r="F150" s="114">
        <v>0</v>
      </c>
      <c r="G150" s="114">
        <v>2376020</v>
      </c>
      <c r="H150" s="114">
        <v>562989</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 t="shared" ref="D152:G152" si="2">SUM(D141:D150)</f>
        <v>27682913</v>
      </c>
      <c r="E152" s="199">
        <f t="shared" si="2"/>
        <v>2633997</v>
      </c>
      <c r="F152" s="199">
        <f t="shared" si="2"/>
        <v>0</v>
      </c>
      <c r="G152" s="199">
        <f t="shared" si="2"/>
        <v>12357109</v>
      </c>
      <c r="H152" s="199">
        <f>SUM(H141:H150)</f>
        <v>24340077</v>
      </c>
    </row>
    <row r="154" spans="1:8" ht="18" customHeight="1" x14ac:dyDescent="0.55000000000000004">
      <c r="A154" s="110" t="s">
        <v>322</v>
      </c>
      <c r="B154" s="105" t="s">
        <v>323</v>
      </c>
      <c r="D154" s="221">
        <f>H152/E121</f>
        <v>0.1114483932979196</v>
      </c>
    </row>
    <row r="155" spans="1:8" ht="18" customHeight="1" x14ac:dyDescent="0.55000000000000004">
      <c r="A155" s="110" t="s">
        <v>324</v>
      </c>
      <c r="B155" s="105" t="s">
        <v>325</v>
      </c>
      <c r="D155" s="221">
        <f>H152/E127</f>
        <v>-5.2583887129497029</v>
      </c>
    </row>
  </sheetData>
  <mergeCells count="9">
    <mergeCell ref="C10:E10"/>
    <mergeCell ref="C11:E11"/>
    <mergeCell ref="B13:D13"/>
    <mergeCell ref="C2:D2"/>
    <mergeCell ref="C5:E5"/>
    <mergeCell ref="C6:E6"/>
    <mergeCell ref="C7:E7"/>
    <mergeCell ref="C8:E8"/>
    <mergeCell ref="C9:E9"/>
  </mergeCells>
  <hyperlinks>
    <hyperlink ref="C11:E11" r:id="rId1" display="Beth.E.Kelly@medstar.net" xr:uid="{DBDDFA53-06B2-4C81-80B2-AC21C07CE0BB}"/>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BEF5-901B-44E5-8545-8DCEAD1BD7EE}">
  <dimension ref="A1:J155"/>
  <sheetViews>
    <sheetView showGridLines="0" topLeftCell="A140" workbookViewId="0">
      <selection activeCell="G150" sqref="G150"/>
    </sheetView>
  </sheetViews>
  <sheetFormatPr defaultColWidth="9" defaultRowHeight="18" customHeight="1" x14ac:dyDescent="0.55000000000000004"/>
  <cols>
    <col min="1" max="1" width="8.26171875" style="102" customWidth="1"/>
    <col min="2" max="2" width="55.41796875" style="44"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359"/>
      <c r="D2" s="359"/>
    </row>
    <row r="3" spans="1:8" ht="18" customHeight="1" x14ac:dyDescent="0.55000000000000004">
      <c r="B3" s="105" t="s">
        <v>237</v>
      </c>
    </row>
    <row r="5" spans="1:8" ht="18" customHeight="1" x14ac:dyDescent="0.55000000000000004">
      <c r="B5" s="42" t="s">
        <v>238</v>
      </c>
      <c r="C5" s="360" t="s">
        <v>502</v>
      </c>
      <c r="D5" s="360"/>
      <c r="E5" s="360"/>
      <c r="F5" s="361"/>
    </row>
    <row r="6" spans="1:8" ht="18" customHeight="1" x14ac:dyDescent="0.55000000000000004">
      <c r="B6" s="42" t="s">
        <v>239</v>
      </c>
      <c r="C6" s="362"/>
      <c r="D6" s="362"/>
      <c r="E6" s="362"/>
      <c r="F6" s="363"/>
    </row>
    <row r="7" spans="1:8" ht="18" customHeight="1" x14ac:dyDescent="0.55000000000000004">
      <c r="B7" s="42" t="s">
        <v>241</v>
      </c>
      <c r="C7" s="364"/>
      <c r="D7" s="364"/>
      <c r="E7" s="364"/>
      <c r="F7" s="365"/>
    </row>
    <row r="8" spans="1:8" ht="18" customHeight="1" x14ac:dyDescent="0.55000000000000004">
      <c r="C8" s="366"/>
      <c r="D8" s="366"/>
      <c r="E8" s="366"/>
      <c r="F8" s="187"/>
    </row>
    <row r="9" spans="1:8" ht="18" customHeight="1" x14ac:dyDescent="0.55000000000000004">
      <c r="B9" s="42" t="s">
        <v>243</v>
      </c>
      <c r="C9" s="360" t="s">
        <v>503</v>
      </c>
      <c r="D9" s="360"/>
      <c r="E9" s="360"/>
      <c r="F9" s="361"/>
    </row>
    <row r="10" spans="1:8" ht="18" customHeight="1" x14ac:dyDescent="0.55000000000000004">
      <c r="B10" s="42" t="s">
        <v>245</v>
      </c>
      <c r="C10" s="367" t="s">
        <v>504</v>
      </c>
      <c r="D10" s="367"/>
      <c r="E10" s="367"/>
      <c r="F10" s="368"/>
    </row>
    <row r="11" spans="1:8" ht="18" customHeight="1" x14ac:dyDescent="0.55000000000000004">
      <c r="B11" s="42" t="s">
        <v>247</v>
      </c>
      <c r="C11" s="369" t="s">
        <v>505</v>
      </c>
      <c r="D11" s="360"/>
      <c r="E11" s="360"/>
      <c r="F11" s="361"/>
    </row>
    <row r="12" spans="1:8" ht="18" customHeight="1" x14ac:dyDescent="0.55000000000000004">
      <c r="B12" s="42"/>
      <c r="C12" s="42"/>
    </row>
    <row r="13" spans="1:8" ht="24.75" customHeight="1" x14ac:dyDescent="0.55000000000000004">
      <c r="B13" s="165"/>
      <c r="C13" s="166"/>
      <c r="D13" s="167"/>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370">
        <v>2641189.9035818093</v>
      </c>
      <c r="E18" s="370"/>
      <c r="F18" s="370"/>
      <c r="G18" s="370">
        <v>2135250.6697425572</v>
      </c>
      <c r="H18" s="371">
        <f>(D18+E18)-G18</f>
        <v>505939.23383925203</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82281</v>
      </c>
      <c r="E21" s="120">
        <v>37551</v>
      </c>
      <c r="F21" s="120"/>
      <c r="G21" s="113">
        <v>37787</v>
      </c>
      <c r="H21" s="372">
        <f>(D21+E21)-F21-G21</f>
        <v>82045</v>
      </c>
    </row>
    <row r="22" spans="1:8" ht="18" customHeight="1" x14ac:dyDescent="0.55000000000000004">
      <c r="A22" s="42" t="s">
        <v>116</v>
      </c>
      <c r="B22" s="44" t="s">
        <v>117</v>
      </c>
      <c r="D22" s="113"/>
      <c r="E22" s="120"/>
      <c r="F22" s="120"/>
      <c r="G22" s="113"/>
      <c r="H22" s="372">
        <f t="shared" ref="H22:H34" si="0">(D22+E22)-F22-G22</f>
        <v>0</v>
      </c>
    </row>
    <row r="23" spans="1:8" ht="18" customHeight="1" x14ac:dyDescent="0.55000000000000004">
      <c r="A23" s="42" t="s">
        <v>118</v>
      </c>
      <c r="B23" s="44" t="s">
        <v>119</v>
      </c>
      <c r="D23" s="113"/>
      <c r="E23" s="120"/>
      <c r="F23" s="120"/>
      <c r="G23" s="113"/>
      <c r="H23" s="372">
        <f t="shared" si="0"/>
        <v>0</v>
      </c>
    </row>
    <row r="24" spans="1:8" ht="18" customHeight="1" x14ac:dyDescent="0.55000000000000004">
      <c r="A24" s="42" t="s">
        <v>120</v>
      </c>
      <c r="B24" s="44" t="s">
        <v>121</v>
      </c>
      <c r="D24" s="113"/>
      <c r="E24" s="120"/>
      <c r="F24" s="120"/>
      <c r="G24" s="113"/>
      <c r="H24" s="372">
        <f t="shared" si="0"/>
        <v>0</v>
      </c>
    </row>
    <row r="25" spans="1:8" ht="18" customHeight="1" x14ac:dyDescent="0.55000000000000004">
      <c r="A25" s="42" t="s">
        <v>122</v>
      </c>
      <c r="B25" s="44" t="s">
        <v>123</v>
      </c>
      <c r="D25" s="113"/>
      <c r="E25" s="120"/>
      <c r="F25" s="120"/>
      <c r="G25" s="113"/>
      <c r="H25" s="372">
        <f t="shared" si="0"/>
        <v>0</v>
      </c>
    </row>
    <row r="26" spans="1:8" ht="18" customHeight="1" x14ac:dyDescent="0.55000000000000004">
      <c r="A26" s="42" t="s">
        <v>124</v>
      </c>
      <c r="B26" s="44" t="s">
        <v>125</v>
      </c>
      <c r="D26" s="113"/>
      <c r="E26" s="120"/>
      <c r="F26" s="120"/>
      <c r="G26" s="113"/>
      <c r="H26" s="372">
        <f t="shared" si="0"/>
        <v>0</v>
      </c>
    </row>
    <row r="27" spans="1:8" ht="18" customHeight="1" x14ac:dyDescent="0.55000000000000004">
      <c r="A27" s="42" t="s">
        <v>126</v>
      </c>
      <c r="B27" s="44" t="s">
        <v>185</v>
      </c>
      <c r="D27" s="113"/>
      <c r="E27" s="120"/>
      <c r="F27" s="120"/>
      <c r="G27" s="113"/>
      <c r="H27" s="372">
        <f t="shared" si="0"/>
        <v>0</v>
      </c>
    </row>
    <row r="28" spans="1:8" ht="18" customHeight="1" x14ac:dyDescent="0.55000000000000004">
      <c r="A28" s="42" t="s">
        <v>127</v>
      </c>
      <c r="B28" s="44" t="s">
        <v>128</v>
      </c>
      <c r="D28" s="113"/>
      <c r="E28" s="120"/>
      <c r="F28" s="120"/>
      <c r="G28" s="113"/>
      <c r="H28" s="372">
        <f t="shared" si="0"/>
        <v>0</v>
      </c>
    </row>
    <row r="29" spans="1:8" ht="18" customHeight="1" x14ac:dyDescent="0.55000000000000004">
      <c r="A29" s="42" t="s">
        <v>129</v>
      </c>
      <c r="B29" s="44" t="s">
        <v>130</v>
      </c>
      <c r="D29" s="113">
        <v>811065</v>
      </c>
      <c r="E29" s="120">
        <v>549576</v>
      </c>
      <c r="F29" s="120">
        <v>456992</v>
      </c>
      <c r="G29" s="113">
        <f>659992-F29</f>
        <v>203000</v>
      </c>
      <c r="H29" s="372">
        <f t="shared" si="0"/>
        <v>700649</v>
      </c>
    </row>
    <row r="30" spans="1:8" ht="18" customHeight="1" x14ac:dyDescent="0.55000000000000004">
      <c r="A30" s="42" t="s">
        <v>131</v>
      </c>
      <c r="B30" s="43" t="s">
        <v>506</v>
      </c>
      <c r="D30" s="113">
        <v>2383</v>
      </c>
      <c r="E30" s="120">
        <v>1678</v>
      </c>
      <c r="F30" s="120"/>
      <c r="G30" s="113"/>
      <c r="H30" s="372">
        <f t="shared" si="0"/>
        <v>4061</v>
      </c>
    </row>
    <row r="31" spans="1:8" ht="18" customHeight="1" x14ac:dyDescent="0.55000000000000004">
      <c r="A31" s="42" t="s">
        <v>133</v>
      </c>
      <c r="B31" s="43" t="s">
        <v>132</v>
      </c>
      <c r="D31" s="113">
        <v>14694</v>
      </c>
      <c r="E31" s="120"/>
      <c r="F31" s="120"/>
      <c r="G31" s="113"/>
      <c r="H31" s="372">
        <f t="shared" si="0"/>
        <v>14694</v>
      </c>
    </row>
    <row r="32" spans="1:8" ht="18" customHeight="1" x14ac:dyDescent="0.55000000000000004">
      <c r="A32" s="42" t="s">
        <v>134</v>
      </c>
      <c r="B32" s="43"/>
      <c r="D32" s="113"/>
      <c r="E32" s="120"/>
      <c r="F32" s="120"/>
      <c r="G32" s="113"/>
      <c r="H32" s="372">
        <f t="shared" si="0"/>
        <v>0</v>
      </c>
    </row>
    <row r="33" spans="1:8" ht="18" customHeight="1" x14ac:dyDescent="0.55000000000000004">
      <c r="A33" s="42" t="s">
        <v>135</v>
      </c>
      <c r="B33" s="43"/>
      <c r="D33" s="113"/>
      <c r="E33" s="120"/>
      <c r="F33" s="120"/>
      <c r="G33" s="113"/>
      <c r="H33" s="372">
        <f t="shared" si="0"/>
        <v>0</v>
      </c>
    </row>
    <row r="34" spans="1:8" ht="18" customHeight="1" x14ac:dyDescent="0.55000000000000004">
      <c r="A34" s="42" t="s">
        <v>136</v>
      </c>
      <c r="B34" s="43"/>
      <c r="D34" s="113"/>
      <c r="E34" s="120"/>
      <c r="F34" s="120"/>
      <c r="G34" s="113"/>
      <c r="H34" s="372">
        <f t="shared" si="0"/>
        <v>0</v>
      </c>
    </row>
    <row r="35" spans="1:8" ht="18" customHeight="1" x14ac:dyDescent="0.55000000000000004">
      <c r="H35" s="205"/>
    </row>
    <row r="36" spans="1:8" ht="18" customHeight="1" x14ac:dyDescent="0.55000000000000004">
      <c r="A36" s="110" t="s">
        <v>137</v>
      </c>
      <c r="B36" s="105" t="s">
        <v>138</v>
      </c>
      <c r="C36" s="105" t="s">
        <v>253</v>
      </c>
      <c r="D36" s="372">
        <f>SUM(D21:D34)</f>
        <v>910423</v>
      </c>
      <c r="E36" s="372">
        <f>SUM(E21:E34)</f>
        <v>588805</v>
      </c>
      <c r="F36" s="372">
        <f>SUM(F21:F34)</f>
        <v>456992</v>
      </c>
      <c r="G36" s="372">
        <f>SUM(G21:G34)</f>
        <v>240787</v>
      </c>
      <c r="H36" s="372">
        <f>SUM(H21:H34)</f>
        <v>801449</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372">
        <f>(D40+E40)-F40-G40</f>
        <v>0</v>
      </c>
    </row>
    <row r="41" spans="1:8" ht="18" customHeight="1" x14ac:dyDescent="0.55000000000000004">
      <c r="A41" s="42" t="s">
        <v>193</v>
      </c>
      <c r="B41" s="44" t="s">
        <v>141</v>
      </c>
      <c r="D41" s="113"/>
      <c r="E41" s="120"/>
      <c r="F41" s="120"/>
      <c r="G41" s="113"/>
      <c r="H41" s="372">
        <f t="shared" ref="H41:H47" si="1">(D41+E41)-F41-G41</f>
        <v>0</v>
      </c>
    </row>
    <row r="42" spans="1:8" ht="18" customHeight="1" x14ac:dyDescent="0.55000000000000004">
      <c r="A42" s="42" t="s">
        <v>194</v>
      </c>
      <c r="B42" s="44" t="s">
        <v>142</v>
      </c>
      <c r="D42" s="113">
        <v>51472</v>
      </c>
      <c r="E42" s="120">
        <v>45002</v>
      </c>
      <c r="F42" s="120"/>
      <c r="G42" s="113"/>
      <c r="H42" s="372">
        <f t="shared" si="1"/>
        <v>96474</v>
      </c>
    </row>
    <row r="43" spans="1:8" ht="18" customHeight="1" x14ac:dyDescent="0.55000000000000004">
      <c r="A43" s="42" t="s">
        <v>195</v>
      </c>
      <c r="B43" s="44" t="s">
        <v>143</v>
      </c>
      <c r="D43" s="113"/>
      <c r="E43" s="120"/>
      <c r="F43" s="120"/>
      <c r="G43" s="113"/>
      <c r="H43" s="372">
        <f t="shared" si="1"/>
        <v>0</v>
      </c>
    </row>
    <row r="44" spans="1:8" ht="18" customHeight="1" x14ac:dyDescent="0.55000000000000004">
      <c r="A44" s="42" t="s">
        <v>144</v>
      </c>
      <c r="B44" s="43" t="s">
        <v>132</v>
      </c>
      <c r="D44" s="220">
        <v>7540</v>
      </c>
      <c r="E44" s="120"/>
      <c r="F44" s="120"/>
      <c r="G44" s="220"/>
      <c r="H44" s="372">
        <f t="shared" si="1"/>
        <v>7540</v>
      </c>
    </row>
    <row r="45" spans="1:8" ht="18" customHeight="1" x14ac:dyDescent="0.55000000000000004">
      <c r="A45" s="42" t="s">
        <v>145</v>
      </c>
      <c r="B45" s="43"/>
      <c r="D45" s="113"/>
      <c r="E45" s="120"/>
      <c r="F45" s="120"/>
      <c r="G45" s="113"/>
      <c r="H45" s="372">
        <f t="shared" si="1"/>
        <v>0</v>
      </c>
    </row>
    <row r="46" spans="1:8" ht="18" customHeight="1" x14ac:dyDescent="0.55000000000000004">
      <c r="A46" s="42" t="s">
        <v>146</v>
      </c>
      <c r="B46" s="43"/>
      <c r="D46" s="113"/>
      <c r="E46" s="120"/>
      <c r="F46" s="120"/>
      <c r="G46" s="113"/>
      <c r="H46" s="372">
        <f t="shared" si="1"/>
        <v>0</v>
      </c>
    </row>
    <row r="47" spans="1:8" ht="18" customHeight="1" x14ac:dyDescent="0.55000000000000004">
      <c r="A47" s="42" t="s">
        <v>147</v>
      </c>
      <c r="B47" s="43"/>
      <c r="D47" s="113"/>
      <c r="E47" s="120"/>
      <c r="F47" s="120"/>
      <c r="G47" s="113"/>
      <c r="H47" s="372">
        <f t="shared" si="1"/>
        <v>0</v>
      </c>
    </row>
    <row r="49" spans="1:8" ht="18" customHeight="1" x14ac:dyDescent="0.55000000000000004">
      <c r="A49" s="110" t="s">
        <v>148</v>
      </c>
      <c r="B49" s="105" t="s">
        <v>255</v>
      </c>
      <c r="C49" s="105" t="s">
        <v>253</v>
      </c>
      <c r="D49" s="372">
        <f>SUM(D40:D47)</f>
        <v>59012</v>
      </c>
      <c r="E49" s="372">
        <f>SUM(E40:E47)</f>
        <v>45002</v>
      </c>
      <c r="F49" s="372">
        <f>SUM(F40:F47)</f>
        <v>0</v>
      </c>
      <c r="G49" s="372">
        <f>SUM(G40:G47)</f>
        <v>0</v>
      </c>
      <c r="H49" s="372">
        <f>SUM(H40:H47)</f>
        <v>104014</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f>SUM('[54]Physician Subsidies'!D4:D22)</f>
        <v>14191365.398876257</v>
      </c>
      <c r="E53" s="373"/>
      <c r="F53" s="373"/>
      <c r="G53" s="113">
        <f>SUM('[54]Physician Subsidies'!G4:G22)</f>
        <v>3916701.63</v>
      </c>
      <c r="H53" s="372">
        <f>(D53+E53)-F53-G53</f>
        <v>10274663.768876258</v>
      </c>
    </row>
    <row r="54" spans="1:8" ht="18" customHeight="1" x14ac:dyDescent="0.55000000000000004">
      <c r="A54" s="42" t="s">
        <v>260</v>
      </c>
      <c r="B54" s="130" t="s">
        <v>507</v>
      </c>
      <c r="D54" s="113">
        <v>90000</v>
      </c>
      <c r="E54" s="120"/>
      <c r="F54" s="120">
        <v>40400</v>
      </c>
      <c r="G54" s="113"/>
      <c r="H54" s="372">
        <f t="shared" ref="H54:H62" si="2">(D54+E54)-F54-G54</f>
        <v>49600</v>
      </c>
    </row>
    <row r="55" spans="1:8" ht="18" customHeight="1" x14ac:dyDescent="0.55000000000000004">
      <c r="A55" s="42" t="s">
        <v>262</v>
      </c>
      <c r="B55" s="133"/>
      <c r="D55" s="113"/>
      <c r="E55" s="120"/>
      <c r="F55" s="120"/>
      <c r="G55" s="113"/>
      <c r="H55" s="372">
        <f t="shared" si="2"/>
        <v>0</v>
      </c>
    </row>
    <row r="56" spans="1:8" ht="18" customHeight="1" x14ac:dyDescent="0.55000000000000004">
      <c r="A56" s="42" t="s">
        <v>264</v>
      </c>
      <c r="B56" s="130"/>
      <c r="D56" s="113"/>
      <c r="E56" s="120"/>
      <c r="F56" s="120"/>
      <c r="G56" s="113"/>
      <c r="H56" s="372">
        <f t="shared" si="2"/>
        <v>0</v>
      </c>
    </row>
    <row r="57" spans="1:8" ht="18" customHeight="1" x14ac:dyDescent="0.55000000000000004">
      <c r="A57" s="42" t="s">
        <v>266</v>
      </c>
      <c r="B57" s="130"/>
      <c r="D57" s="113"/>
      <c r="E57" s="120"/>
      <c r="F57" s="120"/>
      <c r="G57" s="113"/>
      <c r="H57" s="372">
        <f t="shared" si="2"/>
        <v>0</v>
      </c>
    </row>
    <row r="58" spans="1:8" ht="18" customHeight="1" x14ac:dyDescent="0.55000000000000004">
      <c r="A58" s="42" t="s">
        <v>268</v>
      </c>
      <c r="B58" s="130"/>
      <c r="D58" s="113"/>
      <c r="E58" s="120"/>
      <c r="F58" s="120"/>
      <c r="G58" s="113"/>
      <c r="H58" s="372">
        <f>(D58+E58)-F58-G58</f>
        <v>0</v>
      </c>
    </row>
    <row r="59" spans="1:8" ht="18" customHeight="1" x14ac:dyDescent="0.55000000000000004">
      <c r="A59" s="42" t="s">
        <v>270</v>
      </c>
      <c r="B59" s="185"/>
      <c r="D59" s="131"/>
      <c r="E59" s="132"/>
      <c r="F59" s="132"/>
      <c r="G59" s="131"/>
      <c r="H59" s="372">
        <f t="shared" si="2"/>
        <v>0</v>
      </c>
    </row>
    <row r="60" spans="1:8" ht="18" customHeight="1" x14ac:dyDescent="0.55000000000000004">
      <c r="A60" s="42" t="s">
        <v>272</v>
      </c>
      <c r="B60" s="374"/>
      <c r="C60" s="187"/>
      <c r="D60" s="373"/>
      <c r="E60" s="373"/>
      <c r="F60" s="373"/>
      <c r="G60" s="373"/>
      <c r="H60" s="372">
        <f t="shared" si="2"/>
        <v>0</v>
      </c>
    </row>
    <row r="61" spans="1:8" ht="18" customHeight="1" x14ac:dyDescent="0.55000000000000004">
      <c r="A61" s="42" t="s">
        <v>274</v>
      </c>
      <c r="B61" s="374"/>
      <c r="C61" s="187"/>
      <c r="D61" s="373"/>
      <c r="E61" s="373"/>
      <c r="F61" s="373"/>
      <c r="G61" s="373"/>
      <c r="H61" s="372">
        <f t="shared" si="2"/>
        <v>0</v>
      </c>
    </row>
    <row r="62" spans="1:8" ht="18" customHeight="1" x14ac:dyDescent="0.55000000000000004">
      <c r="A62" s="42" t="s">
        <v>275</v>
      </c>
      <c r="B62" s="374"/>
      <c r="C62" s="187"/>
      <c r="D62" s="373"/>
      <c r="E62" s="373"/>
      <c r="F62" s="373"/>
      <c r="G62" s="373"/>
      <c r="H62" s="372">
        <f t="shared" si="2"/>
        <v>0</v>
      </c>
    </row>
    <row r="63" spans="1:8" ht="18" customHeight="1" x14ac:dyDescent="0.55000000000000004">
      <c r="A63" s="42"/>
      <c r="E63" s="186"/>
      <c r="F63" s="128"/>
    </row>
    <row r="64" spans="1:8" ht="18" customHeight="1" x14ac:dyDescent="0.55000000000000004">
      <c r="A64" s="42" t="s">
        <v>200</v>
      </c>
      <c r="B64" s="105" t="s">
        <v>276</v>
      </c>
      <c r="C64" s="105" t="s">
        <v>253</v>
      </c>
      <c r="D64" s="372">
        <f>SUM(D53:D62)</f>
        <v>14281365.398876257</v>
      </c>
      <c r="E64" s="372">
        <f>SUM(E53:E62)</f>
        <v>0</v>
      </c>
      <c r="F64" s="372">
        <f>SUM(F53:F62)</f>
        <v>40400</v>
      </c>
      <c r="G64" s="372">
        <f>SUM(G53:G62)</f>
        <v>3916701.63</v>
      </c>
      <c r="H64" s="372">
        <f>SUM(H53:H62)</f>
        <v>10324263.768876258</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372">
        <f>(D68+E68)-F68-G68</f>
        <v>0</v>
      </c>
      <c r="J68" s="375"/>
    </row>
    <row r="69" spans="1:10" ht="18" customHeight="1" x14ac:dyDescent="0.55000000000000004">
      <c r="A69" s="42" t="s">
        <v>202</v>
      </c>
      <c r="B69" s="44" t="s">
        <v>153</v>
      </c>
      <c r="D69" s="188"/>
      <c r="E69" s="120"/>
      <c r="F69" s="120"/>
      <c r="G69" s="188"/>
      <c r="H69" s="372">
        <f>(D69+E69)-F69-G69</f>
        <v>0</v>
      </c>
    </row>
    <row r="70" spans="1:10" ht="18" customHeight="1" x14ac:dyDescent="0.55000000000000004">
      <c r="A70" s="42" t="s">
        <v>203</v>
      </c>
      <c r="B70" s="130"/>
      <c r="C70" s="105"/>
      <c r="D70" s="131"/>
      <c r="E70" s="120"/>
      <c r="F70" s="132"/>
      <c r="G70" s="131"/>
      <c r="H70" s="372">
        <f>(D70+E70)-F70-G70</f>
        <v>0</v>
      </c>
    </row>
    <row r="71" spans="1:10" ht="18" customHeight="1" x14ac:dyDescent="0.55000000000000004">
      <c r="A71" s="42" t="s">
        <v>278</v>
      </c>
      <c r="B71" s="130"/>
      <c r="C71" s="105"/>
      <c r="D71" s="131"/>
      <c r="E71" s="120"/>
      <c r="F71" s="132"/>
      <c r="G71" s="131"/>
      <c r="H71" s="372">
        <f>(D71+E71)-F71-G71</f>
        <v>0</v>
      </c>
    </row>
    <row r="72" spans="1:10" ht="18" customHeight="1" x14ac:dyDescent="0.55000000000000004">
      <c r="A72" s="42" t="s">
        <v>279</v>
      </c>
      <c r="B72" s="133"/>
      <c r="C72" s="105"/>
      <c r="D72" s="113"/>
      <c r="E72" s="120"/>
      <c r="F72" s="120"/>
      <c r="G72" s="113"/>
      <c r="H72" s="372">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372">
        <f>SUM(D68:D72)</f>
        <v>0</v>
      </c>
      <c r="E74" s="376">
        <f>SUM(E68:E72)</f>
        <v>0</v>
      </c>
      <c r="F74" s="376">
        <f>SUM(F68:F72)</f>
        <v>0</v>
      </c>
      <c r="G74" s="372">
        <f>SUM(G68:G72)</f>
        <v>0</v>
      </c>
      <c r="H74" s="372">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2000</v>
      </c>
      <c r="E77" s="377"/>
      <c r="F77" s="120"/>
      <c r="G77" s="113"/>
      <c r="H77" s="372">
        <f>(D77-F77-G77)</f>
        <v>2000</v>
      </c>
    </row>
    <row r="78" spans="1:10" ht="18" customHeight="1" x14ac:dyDescent="0.55000000000000004">
      <c r="A78" s="42" t="s">
        <v>205</v>
      </c>
      <c r="B78" s="44" t="s">
        <v>156</v>
      </c>
      <c r="D78" s="113"/>
      <c r="E78" s="377"/>
      <c r="F78" s="120"/>
      <c r="G78" s="113"/>
      <c r="H78" s="372">
        <f>(D78-F78-G78)</f>
        <v>0</v>
      </c>
    </row>
    <row r="79" spans="1:10" ht="18" customHeight="1" x14ac:dyDescent="0.55000000000000004">
      <c r="A79" s="42" t="s">
        <v>206</v>
      </c>
      <c r="B79" s="44" t="s">
        <v>157</v>
      </c>
      <c r="D79" s="113">
        <v>57619</v>
      </c>
      <c r="E79" s="377"/>
      <c r="F79" s="120"/>
      <c r="G79" s="113">
        <v>719</v>
      </c>
      <c r="H79" s="372">
        <f>(D79-F79-G79)</f>
        <v>56900</v>
      </c>
    </row>
    <row r="80" spans="1:10" ht="18" customHeight="1" x14ac:dyDescent="0.55000000000000004">
      <c r="A80" s="42" t="s">
        <v>207</v>
      </c>
      <c r="B80" s="44" t="s">
        <v>158</v>
      </c>
      <c r="D80" s="113"/>
      <c r="E80" s="377"/>
      <c r="F80" s="120"/>
      <c r="G80" s="113"/>
      <c r="H80" s="372">
        <f>(D80-F80-G80)</f>
        <v>0</v>
      </c>
    </row>
    <row r="81" spans="1:8" ht="18" customHeight="1" x14ac:dyDescent="0.55000000000000004">
      <c r="A81" s="42"/>
      <c r="H81" s="137"/>
    </row>
    <row r="82" spans="1:8" ht="18" customHeight="1" x14ac:dyDescent="0.55000000000000004">
      <c r="A82" s="42" t="s">
        <v>159</v>
      </c>
      <c r="B82" s="105" t="s">
        <v>282</v>
      </c>
      <c r="C82" s="105" t="s">
        <v>253</v>
      </c>
      <c r="D82" s="372">
        <f>SUM(D77:D80)</f>
        <v>59619</v>
      </c>
      <c r="E82" s="378"/>
      <c r="F82" s="372">
        <f>SUM(F77:F80)</f>
        <v>0</v>
      </c>
      <c r="G82" s="372">
        <f>SUM(G77:G80)</f>
        <v>719</v>
      </c>
      <c r="H82" s="372">
        <f>SUM(H77:H80)</f>
        <v>58900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372">
        <f>(D86+E86)-F86-G86</f>
        <v>0</v>
      </c>
    </row>
    <row r="87" spans="1:8" ht="18" customHeight="1" x14ac:dyDescent="0.55000000000000004">
      <c r="A87" s="42" t="s">
        <v>209</v>
      </c>
      <c r="B87" s="44" t="s">
        <v>161</v>
      </c>
      <c r="D87" s="113"/>
      <c r="E87" s="120"/>
      <c r="F87" s="120"/>
      <c r="G87" s="113"/>
      <c r="H87" s="372">
        <f t="shared" ref="H87:H96" si="3">(D87+E87)-F87-G87</f>
        <v>0</v>
      </c>
    </row>
    <row r="88" spans="1:8" ht="18" customHeight="1" x14ac:dyDescent="0.55000000000000004">
      <c r="A88" s="42" t="s">
        <v>210</v>
      </c>
      <c r="B88" s="44" t="s">
        <v>186</v>
      </c>
      <c r="D88" s="113">
        <v>17736</v>
      </c>
      <c r="E88" s="120">
        <v>8859</v>
      </c>
      <c r="F88" s="120"/>
      <c r="G88" s="113"/>
      <c r="H88" s="372">
        <f t="shared" si="3"/>
        <v>26595</v>
      </c>
    </row>
    <row r="89" spans="1:8" ht="18" customHeight="1" x14ac:dyDescent="0.55000000000000004">
      <c r="A89" s="42" t="s">
        <v>211</v>
      </c>
      <c r="B89" s="44" t="s">
        <v>162</v>
      </c>
      <c r="D89" s="113"/>
      <c r="E89" s="120"/>
      <c r="F89" s="120"/>
      <c r="G89" s="113"/>
      <c r="H89" s="372">
        <f t="shared" si="3"/>
        <v>0</v>
      </c>
    </row>
    <row r="90" spans="1:8" ht="18" customHeight="1" x14ac:dyDescent="0.55000000000000004">
      <c r="A90" s="42" t="s">
        <v>212</v>
      </c>
      <c r="B90" s="44" t="s">
        <v>163</v>
      </c>
      <c r="D90" s="113"/>
      <c r="E90" s="120"/>
      <c r="F90" s="120"/>
      <c r="G90" s="113"/>
      <c r="H90" s="372">
        <f t="shared" si="3"/>
        <v>0</v>
      </c>
    </row>
    <row r="91" spans="1:8" ht="18" customHeight="1" x14ac:dyDescent="0.55000000000000004">
      <c r="A91" s="42" t="s">
        <v>213</v>
      </c>
      <c r="B91" s="44" t="s">
        <v>164</v>
      </c>
      <c r="D91" s="113">
        <v>3069</v>
      </c>
      <c r="E91" s="120">
        <v>101</v>
      </c>
      <c r="F91" s="120"/>
      <c r="G91" s="113"/>
      <c r="H91" s="372">
        <f t="shared" si="3"/>
        <v>3170</v>
      </c>
    </row>
    <row r="92" spans="1:8" ht="18" customHeight="1" x14ac:dyDescent="0.55000000000000004">
      <c r="A92" s="42" t="s">
        <v>214</v>
      </c>
      <c r="B92" s="44" t="s">
        <v>187</v>
      </c>
      <c r="D92" s="139"/>
      <c r="E92" s="120"/>
      <c r="F92" s="189"/>
      <c r="G92" s="139"/>
      <c r="H92" s="372">
        <f t="shared" si="3"/>
        <v>0</v>
      </c>
    </row>
    <row r="93" spans="1:8" ht="18" customHeight="1" x14ac:dyDescent="0.55000000000000004">
      <c r="A93" s="42" t="s">
        <v>215</v>
      </c>
      <c r="B93" s="44" t="s">
        <v>189</v>
      </c>
      <c r="D93" s="113">
        <v>196803</v>
      </c>
      <c r="E93" s="120">
        <v>35133</v>
      </c>
      <c r="F93" s="120"/>
      <c r="G93" s="113"/>
      <c r="H93" s="372">
        <f t="shared" si="3"/>
        <v>231936</v>
      </c>
    </row>
    <row r="94" spans="1:8" ht="18" customHeight="1" x14ac:dyDescent="0.55000000000000004">
      <c r="A94" s="42" t="s">
        <v>216</v>
      </c>
      <c r="B94" s="130"/>
      <c r="D94" s="113"/>
      <c r="E94" s="120"/>
      <c r="F94" s="120"/>
      <c r="G94" s="113"/>
      <c r="H94" s="372">
        <f t="shared" si="3"/>
        <v>0</v>
      </c>
    </row>
    <row r="95" spans="1:8" ht="18" customHeight="1" x14ac:dyDescent="0.55000000000000004">
      <c r="A95" s="42" t="s">
        <v>284</v>
      </c>
      <c r="B95" s="130"/>
      <c r="D95" s="113"/>
      <c r="E95" s="120"/>
      <c r="F95" s="120"/>
      <c r="G95" s="113"/>
      <c r="H95" s="372">
        <f t="shared" si="3"/>
        <v>0</v>
      </c>
    </row>
    <row r="96" spans="1:8" ht="18" customHeight="1" x14ac:dyDescent="0.55000000000000004">
      <c r="A96" s="42" t="s">
        <v>285</v>
      </c>
      <c r="B96" s="130"/>
      <c r="D96" s="113"/>
      <c r="E96" s="120"/>
      <c r="F96" s="120"/>
      <c r="G96" s="113"/>
      <c r="H96" s="372">
        <f t="shared" si="3"/>
        <v>0</v>
      </c>
    </row>
    <row r="97" spans="1:8" ht="18" customHeight="1" x14ac:dyDescent="0.55000000000000004">
      <c r="A97" s="42"/>
    </row>
    <row r="98" spans="1:8" ht="18" customHeight="1" x14ac:dyDescent="0.55000000000000004">
      <c r="A98" s="110" t="s">
        <v>166</v>
      </c>
      <c r="B98" s="105" t="s">
        <v>286</v>
      </c>
      <c r="C98" s="105" t="s">
        <v>253</v>
      </c>
      <c r="D98" s="372">
        <f>SUM(D86:D96)</f>
        <v>217608</v>
      </c>
      <c r="E98" s="372">
        <f>SUM(E86:E96)</f>
        <v>44093</v>
      </c>
      <c r="F98" s="372">
        <f>SUM(F86:F96)</f>
        <v>0</v>
      </c>
      <c r="G98" s="372">
        <f>SUM(G86:G96)</f>
        <v>0</v>
      </c>
      <c r="H98" s="372">
        <f>SUM(H86:H96)</f>
        <v>261701</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83658</v>
      </c>
      <c r="E102" s="120">
        <v>79475</v>
      </c>
      <c r="F102" s="120"/>
      <c r="G102" s="113"/>
      <c r="H102" s="372">
        <f>(D102+E102)-F102-G102</f>
        <v>163133</v>
      </c>
    </row>
    <row r="103" spans="1:8" ht="18" customHeight="1" x14ac:dyDescent="0.55000000000000004">
      <c r="A103" s="42" t="s">
        <v>220</v>
      </c>
      <c r="B103" s="44" t="s">
        <v>168</v>
      </c>
      <c r="D103" s="113"/>
      <c r="E103" s="120"/>
      <c r="F103" s="120"/>
      <c r="G103" s="113"/>
      <c r="H103" s="372">
        <f>(D103+E103)-F103-G103</f>
        <v>0</v>
      </c>
    </row>
    <row r="104" spans="1:8" ht="18" customHeight="1" x14ac:dyDescent="0.55000000000000004">
      <c r="A104" s="42" t="s">
        <v>221</v>
      </c>
      <c r="B104" s="130" t="s">
        <v>169</v>
      </c>
      <c r="D104" s="113">
        <v>9638</v>
      </c>
      <c r="E104" s="120">
        <v>9156</v>
      </c>
      <c r="F104" s="120"/>
      <c r="G104" s="113"/>
      <c r="H104" s="372">
        <f>(D104+E104)-F104-G104</f>
        <v>18794</v>
      </c>
    </row>
    <row r="105" spans="1:8" ht="18" customHeight="1" x14ac:dyDescent="0.55000000000000004">
      <c r="A105" s="42" t="s">
        <v>288</v>
      </c>
      <c r="B105" s="130"/>
      <c r="D105" s="113"/>
      <c r="E105" s="120"/>
      <c r="F105" s="120"/>
      <c r="G105" s="113"/>
      <c r="H105" s="372">
        <f>(D105+E105)-F105-G105</f>
        <v>0</v>
      </c>
    </row>
    <row r="106" spans="1:8" ht="18" customHeight="1" x14ac:dyDescent="0.55000000000000004">
      <c r="A106" s="42" t="s">
        <v>289</v>
      </c>
      <c r="B106" s="130"/>
      <c r="D106" s="113"/>
      <c r="E106" s="120"/>
      <c r="F106" s="120"/>
      <c r="G106" s="113"/>
      <c r="H106" s="372">
        <f>(D106+E106)-F106-G106</f>
        <v>0</v>
      </c>
    </row>
    <row r="107" spans="1:8" ht="18" customHeight="1" x14ac:dyDescent="0.55000000000000004">
      <c r="B107" s="105"/>
    </row>
    <row r="108" spans="1:8" ht="18" customHeight="1" x14ac:dyDescent="0.55000000000000004">
      <c r="A108" s="110" t="s">
        <v>170</v>
      </c>
      <c r="B108" s="105" t="s">
        <v>290</v>
      </c>
      <c r="C108" s="105" t="s">
        <v>253</v>
      </c>
      <c r="D108" s="372">
        <f>SUM(D102:D106)</f>
        <v>93296</v>
      </c>
      <c r="E108" s="372">
        <f>SUM(E102:E106)</f>
        <v>88631</v>
      </c>
      <c r="F108" s="372">
        <f>SUM(F102:F106)</f>
        <v>0</v>
      </c>
      <c r="G108" s="372">
        <f>SUM(G102:G106)</f>
        <v>0</v>
      </c>
      <c r="H108" s="372">
        <f>SUM(H102:H106)</f>
        <v>181927</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1849669.91</v>
      </c>
      <c r="G111" s="113"/>
      <c r="H111" s="372">
        <f>F111-G111</f>
        <v>1849669.91</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0.95</v>
      </c>
      <c r="F114" s="143" t="s">
        <v>299</v>
      </c>
      <c r="G114" s="144">
        <v>0.17799999999999999</v>
      </c>
    </row>
    <row r="115" spans="1:7" ht="18" customHeight="1" x14ac:dyDescent="0.55000000000000004">
      <c r="A115" s="42"/>
      <c r="B115" s="105"/>
      <c r="F115" s="187"/>
    </row>
    <row r="116" spans="1:7" ht="18" customHeight="1" x14ac:dyDescent="0.55000000000000004">
      <c r="A116" s="42" t="s">
        <v>300</v>
      </c>
      <c r="B116" s="105" t="s">
        <v>301</v>
      </c>
      <c r="F116" s="187"/>
    </row>
    <row r="117" spans="1:7" ht="18" customHeight="1" x14ac:dyDescent="0.55000000000000004">
      <c r="A117" s="42" t="s">
        <v>302</v>
      </c>
      <c r="B117" s="44" t="s">
        <v>303</v>
      </c>
      <c r="E117" s="113">
        <v>151173627.16000003</v>
      </c>
      <c r="F117" s="134"/>
    </row>
    <row r="118" spans="1:7" ht="18" customHeight="1" x14ac:dyDescent="0.55000000000000004">
      <c r="A118" s="42" t="s">
        <v>304</v>
      </c>
      <c r="B118" s="44" t="s">
        <v>305</v>
      </c>
      <c r="E118" s="113">
        <v>1926585.7600000002</v>
      </c>
      <c r="F118" s="134"/>
    </row>
    <row r="119" spans="1:7" ht="18" customHeight="1" x14ac:dyDescent="0.55000000000000004">
      <c r="A119" s="42" t="s">
        <v>306</v>
      </c>
      <c r="B119" s="105" t="s">
        <v>307</v>
      </c>
      <c r="E119" s="372">
        <f>SUM(E117:E118)</f>
        <v>153100212.92000002</v>
      </c>
      <c r="F119" s="128"/>
    </row>
    <row r="120" spans="1:7" ht="18" customHeight="1" x14ac:dyDescent="0.55000000000000004">
      <c r="A120" s="42"/>
      <c r="B120" s="105"/>
      <c r="F120" s="187"/>
    </row>
    <row r="121" spans="1:7" ht="18" customHeight="1" x14ac:dyDescent="0.55000000000000004">
      <c r="A121" s="42" t="s">
        <v>308</v>
      </c>
      <c r="B121" s="105" t="s">
        <v>309</v>
      </c>
      <c r="E121" s="113">
        <v>153803522.71000001</v>
      </c>
      <c r="F121" s="134"/>
    </row>
    <row r="122" spans="1:7" ht="18" customHeight="1" x14ac:dyDescent="0.55000000000000004">
      <c r="A122" s="42"/>
      <c r="F122" s="187"/>
    </row>
    <row r="123" spans="1:7" ht="18" customHeight="1" x14ac:dyDescent="0.55000000000000004">
      <c r="A123" s="42" t="s">
        <v>310</v>
      </c>
      <c r="B123" s="105" t="s">
        <v>311</v>
      </c>
      <c r="E123" s="113">
        <v>-703309.78999999166</v>
      </c>
      <c r="F123" s="134"/>
    </row>
    <row r="124" spans="1:7" ht="18" customHeight="1" x14ac:dyDescent="0.55000000000000004">
      <c r="A124" s="42"/>
      <c r="F124" s="187"/>
    </row>
    <row r="125" spans="1:7" ht="18" customHeight="1" x14ac:dyDescent="0.55000000000000004">
      <c r="A125" s="42" t="s">
        <v>312</v>
      </c>
      <c r="B125" s="105" t="s">
        <v>313</v>
      </c>
      <c r="E125" s="113">
        <v>-2854027.5100000007</v>
      </c>
      <c r="F125" s="134"/>
    </row>
    <row r="126" spans="1:7" ht="18" customHeight="1" x14ac:dyDescent="0.55000000000000004">
      <c r="A126" s="42"/>
      <c r="F126" s="187"/>
    </row>
    <row r="127" spans="1:7" ht="18" customHeight="1" x14ac:dyDescent="0.55000000000000004">
      <c r="A127" s="42" t="s">
        <v>314</v>
      </c>
      <c r="B127" s="105" t="s">
        <v>315</v>
      </c>
      <c r="E127" s="113">
        <v>-3557337.2999999924</v>
      </c>
      <c r="F127" s="134"/>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372">
        <f>(D131+E131)-F131-G131</f>
        <v>0</v>
      </c>
    </row>
    <row r="132" spans="1:8" ht="18" customHeight="1" x14ac:dyDescent="0.55000000000000004">
      <c r="A132" s="42" t="s">
        <v>230</v>
      </c>
      <c r="B132" s="44" t="s">
        <v>10</v>
      </c>
      <c r="D132" s="113"/>
      <c r="E132" s="120"/>
      <c r="F132" s="120"/>
      <c r="G132" s="113"/>
      <c r="H132" s="372">
        <f>(D132+E132)-F132-G132</f>
        <v>0</v>
      </c>
    </row>
    <row r="133" spans="1:8" ht="18" customHeight="1" x14ac:dyDescent="0.55000000000000004">
      <c r="A133" s="42" t="s">
        <v>231</v>
      </c>
      <c r="B133" s="43"/>
      <c r="D133" s="113"/>
      <c r="E133" s="120"/>
      <c r="F133" s="120"/>
      <c r="G133" s="113"/>
      <c r="H133" s="372">
        <f>(D133+E133)-F133-G133</f>
        <v>0</v>
      </c>
    </row>
    <row r="134" spans="1:8" ht="18" customHeight="1" x14ac:dyDescent="0.55000000000000004">
      <c r="A134" s="42" t="s">
        <v>317</v>
      </c>
      <c r="B134" s="43"/>
      <c r="D134" s="113"/>
      <c r="E134" s="120"/>
      <c r="F134" s="120"/>
      <c r="G134" s="113"/>
      <c r="H134" s="372">
        <f>(D134+E134)-F134-G134</f>
        <v>0</v>
      </c>
    </row>
    <row r="135" spans="1:8" ht="18" customHeight="1" x14ac:dyDescent="0.55000000000000004">
      <c r="A135" s="42" t="s">
        <v>318</v>
      </c>
      <c r="B135" s="43"/>
      <c r="D135" s="113"/>
      <c r="E135" s="120"/>
      <c r="F135" s="120"/>
      <c r="G135" s="113"/>
      <c r="H135" s="372">
        <f>(D135+E135)-F135-G135</f>
        <v>0</v>
      </c>
    </row>
    <row r="136" spans="1:8" ht="18" customHeight="1" x14ac:dyDescent="0.55000000000000004">
      <c r="A136" s="110"/>
    </row>
    <row r="137" spans="1:8" ht="18" customHeight="1" x14ac:dyDescent="0.55000000000000004">
      <c r="A137" s="110" t="s">
        <v>174</v>
      </c>
      <c r="B137" s="105" t="s">
        <v>319</v>
      </c>
      <c r="D137" s="372">
        <f>SUM(D131:D135)</f>
        <v>0</v>
      </c>
      <c r="E137" s="372">
        <f>SUM(E131:E135)</f>
        <v>0</v>
      </c>
      <c r="F137" s="372">
        <f>SUM(F131:F135)</f>
        <v>0</v>
      </c>
      <c r="G137" s="372">
        <f>SUM(G131:G135)</f>
        <v>0</v>
      </c>
      <c r="H137" s="372">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379">
        <f>D36</f>
        <v>910423</v>
      </c>
      <c r="E141" s="379">
        <f>E36</f>
        <v>588805</v>
      </c>
      <c r="F141" s="379">
        <f>F36</f>
        <v>456992</v>
      </c>
      <c r="G141" s="379">
        <f>G36</f>
        <v>240787</v>
      </c>
      <c r="H141" s="379">
        <f>H36</f>
        <v>801449</v>
      </c>
    </row>
    <row r="142" spans="1:8" ht="18" customHeight="1" x14ac:dyDescent="0.55000000000000004">
      <c r="A142" s="42" t="s">
        <v>148</v>
      </c>
      <c r="B142" s="105" t="s">
        <v>176</v>
      </c>
      <c r="D142" s="379">
        <f>D49</f>
        <v>59012</v>
      </c>
      <c r="E142" s="379">
        <f>E49</f>
        <v>45002</v>
      </c>
      <c r="F142" s="379">
        <f>F49</f>
        <v>0</v>
      </c>
      <c r="G142" s="379">
        <f>G49</f>
        <v>0</v>
      </c>
      <c r="H142" s="379">
        <f>H49</f>
        <v>104014</v>
      </c>
    </row>
    <row r="143" spans="1:8" ht="18" customHeight="1" x14ac:dyDescent="0.55000000000000004">
      <c r="A143" s="42" t="s">
        <v>200</v>
      </c>
      <c r="B143" s="105" t="s">
        <v>177</v>
      </c>
      <c r="D143" s="379">
        <f>D64</f>
        <v>14281365.398876257</v>
      </c>
      <c r="E143" s="379">
        <f>E64</f>
        <v>0</v>
      </c>
      <c r="F143" s="379">
        <f>F64</f>
        <v>40400</v>
      </c>
      <c r="G143" s="379">
        <f>G64</f>
        <v>3916701.63</v>
      </c>
      <c r="H143" s="379">
        <f>H64</f>
        <v>10324263.768876258</v>
      </c>
    </row>
    <row r="144" spans="1:8" ht="18" customHeight="1" x14ac:dyDescent="0.55000000000000004">
      <c r="A144" s="42" t="s">
        <v>154</v>
      </c>
      <c r="B144" s="105" t="s">
        <v>8</v>
      </c>
      <c r="D144" s="379">
        <f>D74</f>
        <v>0</v>
      </c>
      <c r="E144" s="379">
        <f>E74</f>
        <v>0</v>
      </c>
      <c r="F144" s="379">
        <f>F74</f>
        <v>0</v>
      </c>
      <c r="G144" s="379">
        <f>G74</f>
        <v>0</v>
      </c>
      <c r="H144" s="379">
        <f>H74</f>
        <v>0</v>
      </c>
    </row>
    <row r="145" spans="1:8" ht="18" customHeight="1" x14ac:dyDescent="0.55000000000000004">
      <c r="A145" s="42" t="s">
        <v>159</v>
      </c>
      <c r="B145" s="105" t="s">
        <v>9</v>
      </c>
      <c r="D145" s="379">
        <f>D82</f>
        <v>59619</v>
      </c>
      <c r="E145" s="379">
        <f>E82</f>
        <v>0</v>
      </c>
      <c r="F145" s="379">
        <f>F82</f>
        <v>0</v>
      </c>
      <c r="G145" s="379">
        <f>G82</f>
        <v>719</v>
      </c>
      <c r="H145" s="379">
        <f>H82</f>
        <v>58900</v>
      </c>
    </row>
    <row r="146" spans="1:8" ht="18" customHeight="1" x14ac:dyDescent="0.55000000000000004">
      <c r="A146" s="42" t="s">
        <v>166</v>
      </c>
      <c r="B146" s="105" t="s">
        <v>178</v>
      </c>
      <c r="D146" s="379">
        <f>D98</f>
        <v>217608</v>
      </c>
      <c r="E146" s="379">
        <f>E98</f>
        <v>44093</v>
      </c>
      <c r="F146" s="379">
        <f>F98</f>
        <v>0</v>
      </c>
      <c r="G146" s="379">
        <f>G98</f>
        <v>0</v>
      </c>
      <c r="H146" s="379">
        <f>H98</f>
        <v>261701</v>
      </c>
    </row>
    <row r="147" spans="1:8" ht="18" customHeight="1" x14ac:dyDescent="0.55000000000000004">
      <c r="A147" s="42" t="s">
        <v>170</v>
      </c>
      <c r="B147" s="105" t="s">
        <v>11</v>
      </c>
      <c r="D147" s="372">
        <f>D108</f>
        <v>93296</v>
      </c>
      <c r="E147" s="372">
        <f>E108</f>
        <v>88631</v>
      </c>
      <c r="F147" s="372">
        <f>F108</f>
        <v>0</v>
      </c>
      <c r="G147" s="372">
        <f>G108</f>
        <v>0</v>
      </c>
      <c r="H147" s="372">
        <f>H108</f>
        <v>181927</v>
      </c>
    </row>
    <row r="148" spans="1:8" ht="18" customHeight="1" x14ac:dyDescent="0.55000000000000004">
      <c r="A148" s="42" t="s">
        <v>235</v>
      </c>
      <c r="B148" s="105" t="s">
        <v>179</v>
      </c>
      <c r="D148" s="380" t="s">
        <v>321</v>
      </c>
      <c r="E148" s="380" t="s">
        <v>321</v>
      </c>
      <c r="F148" s="380"/>
      <c r="G148" s="380" t="s">
        <v>321</v>
      </c>
      <c r="H148" s="379">
        <f>H111</f>
        <v>1849669.91</v>
      </c>
    </row>
    <row r="149" spans="1:8" ht="18" customHeight="1" x14ac:dyDescent="0.55000000000000004">
      <c r="A149" s="42" t="s">
        <v>174</v>
      </c>
      <c r="B149" s="105" t="s">
        <v>180</v>
      </c>
      <c r="D149" s="372">
        <f>D137</f>
        <v>0</v>
      </c>
      <c r="E149" s="372">
        <f>E137</f>
        <v>0</v>
      </c>
      <c r="F149" s="372">
        <f>F137</f>
        <v>0</v>
      </c>
      <c r="G149" s="372">
        <f>G137</f>
        <v>0</v>
      </c>
      <c r="H149" s="372">
        <f>H137</f>
        <v>0</v>
      </c>
    </row>
    <row r="150" spans="1:8" ht="18" customHeight="1" x14ac:dyDescent="0.55000000000000004">
      <c r="A150" s="42" t="s">
        <v>107</v>
      </c>
      <c r="B150" s="105" t="s">
        <v>108</v>
      </c>
      <c r="D150" s="372">
        <f>D18</f>
        <v>2641189.9035818093</v>
      </c>
      <c r="E150" s="372">
        <f>E18</f>
        <v>0</v>
      </c>
      <c r="F150" s="372">
        <f>F18</f>
        <v>0</v>
      </c>
      <c r="G150" s="372">
        <f>G18</f>
        <v>2135250.6697425572</v>
      </c>
      <c r="H150" s="372">
        <f>H18</f>
        <v>505939.23383925203</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381">
        <f>SUM(D141:D150)</f>
        <v>18262513.302458066</v>
      </c>
      <c r="E152" s="381">
        <f>SUM(E141:E150)</f>
        <v>766531</v>
      </c>
      <c r="F152" s="381">
        <f>SUM(F141:F150)</f>
        <v>497392</v>
      </c>
      <c r="G152" s="381">
        <f>SUM(G141:G150)</f>
        <v>6293458.2997425571</v>
      </c>
      <c r="H152" s="381">
        <f>SUM(H141:H150)</f>
        <v>14087863.91271551</v>
      </c>
    </row>
    <row r="154" spans="1:8" ht="18" customHeight="1" x14ac:dyDescent="0.55000000000000004">
      <c r="A154" s="110" t="s">
        <v>322</v>
      </c>
      <c r="B154" s="105" t="s">
        <v>323</v>
      </c>
      <c r="D154" s="382">
        <f>H152/E121</f>
        <v>9.159649704043836E-2</v>
      </c>
    </row>
    <row r="155" spans="1:8" ht="18" customHeight="1" x14ac:dyDescent="0.55000000000000004">
      <c r="A155" s="110" t="s">
        <v>324</v>
      </c>
      <c r="B155" s="105" t="s">
        <v>325</v>
      </c>
      <c r="D155" s="382">
        <f>H152/E127</f>
        <v>-3.9602271937259195</v>
      </c>
    </row>
  </sheetData>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65535" man="1"/>
    <brk id="74" max="65535" man="1"/>
    <brk id="109" max="65535" man="1"/>
    <brk id="138" max="6553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78852-9DA9-4C73-A27E-50F927F99C60}">
  <dimension ref="A1:J155"/>
  <sheetViews>
    <sheetView showGridLines="0" topLeftCell="A126"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508</v>
      </c>
      <c r="D5" s="550"/>
      <c r="E5" s="550"/>
      <c r="F5" s="155"/>
    </row>
    <row r="6" spans="1:8" ht="18" customHeight="1" x14ac:dyDescent="0.55000000000000004">
      <c r="B6" s="42" t="s">
        <v>239</v>
      </c>
      <c r="C6" s="202">
        <v>210037</v>
      </c>
      <c r="D6" s="157"/>
      <c r="E6" s="157"/>
      <c r="F6" s="158"/>
    </row>
    <row r="7" spans="1:8" ht="18" customHeight="1" x14ac:dyDescent="0.55000000000000004">
      <c r="B7" s="42" t="s">
        <v>241</v>
      </c>
      <c r="C7" s="156"/>
      <c r="D7" s="156"/>
      <c r="E7" s="156"/>
      <c r="F7" s="159"/>
    </row>
    <row r="8" spans="1:8" ht="18" customHeight="1" x14ac:dyDescent="0.55000000000000004">
      <c r="C8" s="160"/>
      <c r="D8" s="160"/>
      <c r="E8" s="160"/>
      <c r="F8" s="126"/>
    </row>
    <row r="9" spans="1:8" ht="18" customHeight="1" x14ac:dyDescent="0.55000000000000004">
      <c r="B9" s="42" t="s">
        <v>243</v>
      </c>
      <c r="C9" s="550" t="s">
        <v>384</v>
      </c>
      <c r="D9" s="550"/>
      <c r="E9" s="550"/>
      <c r="F9" s="155"/>
    </row>
    <row r="10" spans="1:8" ht="18" customHeight="1" x14ac:dyDescent="0.55000000000000004">
      <c r="B10" s="42" t="s">
        <v>245</v>
      </c>
      <c r="C10" s="551" t="s">
        <v>385</v>
      </c>
      <c r="D10" s="551"/>
      <c r="E10" s="551"/>
      <c r="F10" s="163"/>
    </row>
    <row r="11" spans="1:8" ht="18" customHeight="1" x14ac:dyDescent="0.55000000000000004">
      <c r="B11" s="42" t="s">
        <v>247</v>
      </c>
      <c r="C11" s="550" t="s">
        <v>386</v>
      </c>
      <c r="D11" s="550"/>
      <c r="E11" s="55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3850550.5990296383</v>
      </c>
      <c r="E18" s="111"/>
      <c r="F18" s="111"/>
      <c r="G18" s="111">
        <v>3112949.4832255905</v>
      </c>
      <c r="H18" s="169">
        <f>(D18+E18)-G18</f>
        <v>737601.11580404779</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139209.43625745573</v>
      </c>
      <c r="E21" s="120">
        <v>14895.41</v>
      </c>
      <c r="F21" s="120"/>
      <c r="G21" s="113"/>
      <c r="H21" s="114">
        <f>(D21+E21)-F21-G21</f>
        <v>154104.84625745573</v>
      </c>
    </row>
    <row r="22" spans="1:8" ht="18" customHeight="1" x14ac:dyDescent="0.55000000000000004">
      <c r="A22" s="42" t="s">
        <v>116</v>
      </c>
      <c r="B22" s="44" t="s">
        <v>117</v>
      </c>
      <c r="D22" s="113">
        <v>17441.072888602943</v>
      </c>
      <c r="E22" s="120">
        <v>1866.19</v>
      </c>
      <c r="F22" s="120"/>
      <c r="G22" s="113"/>
      <c r="H22" s="114">
        <f t="shared" ref="H22:H34" si="0">(D22+E22)-F22-G22</f>
        <v>19307.262888602942</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479317.0129042851</v>
      </c>
      <c r="E29" s="120">
        <v>51286.92</v>
      </c>
      <c r="F29" s="120"/>
      <c r="G29" s="113"/>
      <c r="H29" s="114">
        <f t="shared" si="0"/>
        <v>530603.93290428515</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635967.5220503438</v>
      </c>
      <c r="E36" s="114">
        <f>SUM(E21:E34)</f>
        <v>68048.51999999999</v>
      </c>
      <c r="F36" s="114">
        <f>SUM(F21:F34)</f>
        <v>0</v>
      </c>
      <c r="G36" s="114">
        <f>SUM(G21:G34)</f>
        <v>0</v>
      </c>
      <c r="H36" s="114">
        <f>SUM(H21:H34)</f>
        <v>704016.04205034382</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c r="E41" s="120"/>
      <c r="F41" s="120"/>
      <c r="G41" s="113"/>
      <c r="H41" s="114">
        <f t="shared" ref="H41:H47" si="1">(D41+E41)-F41-G41</f>
        <v>0</v>
      </c>
    </row>
    <row r="42" spans="1:8" ht="18" customHeight="1" x14ac:dyDescent="0.55000000000000004">
      <c r="A42" s="42" t="s">
        <v>194</v>
      </c>
      <c r="B42" s="44" t="s">
        <v>142</v>
      </c>
      <c r="D42" s="113">
        <v>7553.2205423083606</v>
      </c>
      <c r="E42" s="120">
        <v>7847.8</v>
      </c>
      <c r="F42" s="120"/>
      <c r="G42" s="113"/>
      <c r="H42" s="114">
        <f t="shared" si="1"/>
        <v>15401.020542308361</v>
      </c>
    </row>
    <row r="43" spans="1:8" ht="18" customHeight="1" x14ac:dyDescent="0.55000000000000004">
      <c r="A43" s="42" t="s">
        <v>195</v>
      </c>
      <c r="B43" s="44" t="s">
        <v>143</v>
      </c>
      <c r="D43" s="113">
        <v>262932.06</v>
      </c>
      <c r="E43" s="120">
        <v>273186.40999999997</v>
      </c>
      <c r="F43" s="120"/>
      <c r="G43" s="113"/>
      <c r="H43" s="114">
        <f t="shared" si="1"/>
        <v>536118.47</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270485.28054230835</v>
      </c>
      <c r="E49" s="114">
        <f>SUM(E40:E47)</f>
        <v>281034.20999999996</v>
      </c>
      <c r="F49" s="114">
        <f>SUM(F40:F47)</f>
        <v>0</v>
      </c>
      <c r="G49" s="114">
        <f>SUM(G40:G47)</f>
        <v>0</v>
      </c>
      <c r="H49" s="114">
        <f>SUM(H40:H47)</f>
        <v>551519.49054230831</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v>19895716.467499997</v>
      </c>
      <c r="E53" s="120">
        <v>3141220.8948588045</v>
      </c>
      <c r="F53" s="125"/>
      <c r="G53" s="125"/>
      <c r="H53" s="114">
        <f>(D53+E53)-F53-G53</f>
        <v>23036937.362358801</v>
      </c>
    </row>
    <row r="54" spans="1:8" ht="18" customHeight="1" x14ac:dyDescent="0.55000000000000004">
      <c r="A54" s="42" t="s">
        <v>260</v>
      </c>
      <c r="B54" s="130" t="s">
        <v>509</v>
      </c>
      <c r="D54" s="113">
        <v>113857.5333681826</v>
      </c>
      <c r="E54" s="120">
        <v>120132.98</v>
      </c>
      <c r="F54" s="120"/>
      <c r="G54" s="113"/>
      <c r="H54" s="114">
        <f t="shared" ref="H54:H62" si="2">(D54+E54)-F54-G54</f>
        <v>233990.51336818258</v>
      </c>
    </row>
    <row r="55" spans="1:8" ht="18" customHeight="1" x14ac:dyDescent="0.55000000000000004">
      <c r="A55" s="42" t="s">
        <v>262</v>
      </c>
      <c r="B55" s="133" t="s">
        <v>491</v>
      </c>
      <c r="D55" s="113">
        <v>212447</v>
      </c>
      <c r="E55" s="120">
        <v>220732.43</v>
      </c>
      <c r="F55" s="120"/>
      <c r="G55" s="113"/>
      <c r="H55" s="114">
        <f t="shared" si="2"/>
        <v>433179.43</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20222021.000868179</v>
      </c>
      <c r="E64" s="114">
        <f>SUM(E53:E62)</f>
        <v>3482086.3048588047</v>
      </c>
      <c r="F64" s="114">
        <f>SUM(F53:F62)</f>
        <v>0</v>
      </c>
      <c r="G64" s="114">
        <f>SUM(G53:G62)</f>
        <v>0</v>
      </c>
      <c r="H64" s="114">
        <f>SUM(H53:H62)</f>
        <v>23704107.305726983</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1500</v>
      </c>
      <c r="E77" s="136"/>
      <c r="F77" s="122"/>
      <c r="G77" s="113"/>
      <c r="H77" s="114">
        <f>(D77-F77-G77)</f>
        <v>1500</v>
      </c>
    </row>
    <row r="78" spans="1:10" ht="18" customHeight="1" x14ac:dyDescent="0.55000000000000004">
      <c r="A78" s="42" t="s">
        <v>205</v>
      </c>
      <c r="B78" s="44" t="s">
        <v>156</v>
      </c>
      <c r="D78" s="113">
        <v>223808</v>
      </c>
      <c r="E78" s="136"/>
      <c r="F78" s="122"/>
      <c r="G78" s="113"/>
      <c r="H78" s="114">
        <f>(D78-F78-G78)</f>
        <v>223808</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225308</v>
      </c>
      <c r="E82" s="138"/>
      <c r="F82" s="114">
        <f>SUM(F77:F80)</f>
        <v>0</v>
      </c>
      <c r="G82" s="114">
        <f>SUM(G77:G80)</f>
        <v>0</v>
      </c>
      <c r="H82" s="114">
        <f>SUM(H77:H80)</f>
        <v>225308</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v>5959.9692388113708</v>
      </c>
      <c r="E88" s="120">
        <v>637.72</v>
      </c>
      <c r="F88" s="120"/>
      <c r="G88" s="113"/>
      <c r="H88" s="114">
        <f t="shared" si="3"/>
        <v>6597.6892388113711</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v>23758.311887624481</v>
      </c>
      <c r="E91" s="120">
        <v>2542.14</v>
      </c>
      <c r="F91" s="120"/>
      <c r="G91" s="113"/>
      <c r="H91" s="114">
        <f t="shared" si="3"/>
        <v>26300.45188762448</v>
      </c>
    </row>
    <row r="92" spans="1:8" ht="18" customHeight="1" x14ac:dyDescent="0.55000000000000004">
      <c r="A92" s="42" t="s">
        <v>214</v>
      </c>
      <c r="B92" s="44" t="s">
        <v>187</v>
      </c>
      <c r="D92" s="139">
        <v>8686.2000000000007</v>
      </c>
      <c r="E92" s="120">
        <v>929.42</v>
      </c>
      <c r="F92" s="189"/>
      <c r="G92" s="139"/>
      <c r="H92" s="114">
        <f t="shared" si="3"/>
        <v>9615.6200000000008</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38404.481126435858</v>
      </c>
      <c r="E98" s="114">
        <f>SUM(E86:E96)</f>
        <v>4109.28</v>
      </c>
      <c r="F98" s="114">
        <f>SUM(F86:F96)</f>
        <v>0</v>
      </c>
      <c r="G98" s="114">
        <f>SUM(G86:G96)</f>
        <v>0</v>
      </c>
      <c r="H98" s="114">
        <f>SUM(H86:H96)</f>
        <v>42513.761126435857</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17166.410323428092</v>
      </c>
      <c r="E102" s="120">
        <v>17835.900000000001</v>
      </c>
      <c r="F102" s="120"/>
      <c r="G102" s="113"/>
      <c r="H102" s="114">
        <f>(D102+E102)-F102-G102</f>
        <v>35002.310323428093</v>
      </c>
    </row>
    <row r="103" spans="1:8" ht="18" customHeight="1" x14ac:dyDescent="0.55000000000000004">
      <c r="A103" s="42" t="s">
        <v>220</v>
      </c>
      <c r="B103" s="44" t="s">
        <v>168</v>
      </c>
      <c r="D103" s="113">
        <v>61799.08</v>
      </c>
      <c r="E103" s="120">
        <v>64209.24</v>
      </c>
      <c r="F103" s="120"/>
      <c r="G103" s="113"/>
      <c r="H103" s="114">
        <f>(D103+E103)-F103-G103</f>
        <v>126008.32000000001</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78965.490323428094</v>
      </c>
      <c r="E108" s="114">
        <f>SUM(E102:E106)</f>
        <v>82045.14</v>
      </c>
      <c r="F108" s="114">
        <f>SUM(F102:F106)</f>
        <v>0</v>
      </c>
      <c r="G108" s="114">
        <f>SUM(G102:G106)</f>
        <v>0</v>
      </c>
      <c r="H108" s="114">
        <f>SUM(H102:H106)</f>
        <v>161010.63032342811</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4379000</v>
      </c>
      <c r="G111" s="113"/>
      <c r="H111" s="114">
        <f>F111-G111</f>
        <v>4379000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1.0389999999999999</v>
      </c>
      <c r="F114" s="143" t="s">
        <v>299</v>
      </c>
      <c r="G114" s="144">
        <v>0.107</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264914000</v>
      </c>
      <c r="F117" s="145"/>
    </row>
    <row r="118" spans="1:7" ht="18" customHeight="1" x14ac:dyDescent="0.55000000000000004">
      <c r="A118" s="42" t="s">
        <v>304</v>
      </c>
      <c r="B118" s="44" t="s">
        <v>305</v>
      </c>
      <c r="E118" s="113">
        <v>10577000</v>
      </c>
      <c r="F118" s="145"/>
    </row>
    <row r="119" spans="1:7" ht="18" customHeight="1" x14ac:dyDescent="0.55000000000000004">
      <c r="A119" s="42" t="s">
        <v>306</v>
      </c>
      <c r="B119" s="105" t="s">
        <v>307</v>
      </c>
      <c r="E119" s="114">
        <f>SUM(E117:E118)</f>
        <v>275491000</v>
      </c>
      <c r="F119" s="146"/>
    </row>
    <row r="120" spans="1:7" ht="18" customHeight="1" x14ac:dyDescent="0.55000000000000004">
      <c r="A120" s="42"/>
      <c r="B120" s="105"/>
      <c r="F120" s="126"/>
    </row>
    <row r="121" spans="1:7" ht="18" customHeight="1" x14ac:dyDescent="0.55000000000000004">
      <c r="A121" s="42" t="s">
        <v>308</v>
      </c>
      <c r="B121" s="105" t="s">
        <v>309</v>
      </c>
      <c r="E121" s="113">
        <v>231740000</v>
      </c>
      <c r="F121" s="145"/>
    </row>
    <row r="122" spans="1:7" ht="18" customHeight="1" x14ac:dyDescent="0.55000000000000004">
      <c r="A122" s="42"/>
      <c r="F122" s="126"/>
    </row>
    <row r="123" spans="1:7" ht="18" customHeight="1" x14ac:dyDescent="0.55000000000000004">
      <c r="A123" s="42" t="s">
        <v>310</v>
      </c>
      <c r="B123" s="105" t="s">
        <v>311</v>
      </c>
      <c r="E123" s="113">
        <f>+E119-E121</f>
        <v>43751000</v>
      </c>
      <c r="F123" s="145"/>
    </row>
    <row r="124" spans="1:7" ht="18" customHeight="1" x14ac:dyDescent="0.55000000000000004">
      <c r="A124" s="42"/>
      <c r="F124" s="126"/>
    </row>
    <row r="125" spans="1:7" ht="18" customHeight="1" x14ac:dyDescent="0.55000000000000004">
      <c r="A125" s="42" t="s">
        <v>312</v>
      </c>
      <c r="B125" s="105" t="s">
        <v>313</v>
      </c>
      <c r="E125" s="113">
        <v>-20369000</v>
      </c>
      <c r="F125" s="145"/>
    </row>
    <row r="126" spans="1:7" ht="18" customHeight="1" x14ac:dyDescent="0.55000000000000004">
      <c r="A126" s="42"/>
      <c r="F126" s="126"/>
    </row>
    <row r="127" spans="1:7" ht="18" customHeight="1" x14ac:dyDescent="0.55000000000000004">
      <c r="A127" s="42" t="s">
        <v>314</v>
      </c>
      <c r="B127" s="105" t="s">
        <v>315</v>
      </c>
      <c r="E127" s="113">
        <f>+E123+E125</f>
        <v>23382000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v>1101</v>
      </c>
      <c r="F131" s="120"/>
      <c r="G131" s="113">
        <v>5010</v>
      </c>
      <c r="H131" s="114">
        <f>(D131+E131)-F131-G131</f>
        <v>-3909</v>
      </c>
    </row>
    <row r="132" spans="1:8" ht="18" customHeight="1" x14ac:dyDescent="0.55000000000000004">
      <c r="A132" s="42" t="s">
        <v>230</v>
      </c>
      <c r="B132" s="44" t="s">
        <v>10</v>
      </c>
      <c r="D132" s="113"/>
      <c r="E132" s="120">
        <v>278862</v>
      </c>
      <c r="F132" s="120"/>
      <c r="G132" s="113">
        <v>250</v>
      </c>
      <c r="H132" s="114">
        <f>(D132+E132)-F132-G132</f>
        <v>278612</v>
      </c>
    </row>
    <row r="133" spans="1:8" ht="18" customHeight="1" x14ac:dyDescent="0.55000000000000004">
      <c r="A133" s="42" t="s">
        <v>231</v>
      </c>
      <c r="B133" s="43" t="s">
        <v>510</v>
      </c>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279963</v>
      </c>
      <c r="F137" s="114">
        <f>SUM(F131:F135)</f>
        <v>0</v>
      </c>
      <c r="G137" s="114">
        <f>SUM(G131:G135)</f>
        <v>5260</v>
      </c>
      <c r="H137" s="114">
        <f>SUM(H131:H135)</f>
        <v>274703</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635967.5220503438</v>
      </c>
      <c r="E141" s="147">
        <f>E36</f>
        <v>68048.51999999999</v>
      </c>
      <c r="F141" s="147">
        <f>F36</f>
        <v>0</v>
      </c>
      <c r="G141" s="147">
        <f>G36</f>
        <v>0</v>
      </c>
      <c r="H141" s="147">
        <f>H36</f>
        <v>704016.04205034382</v>
      </c>
    </row>
    <row r="142" spans="1:8" ht="18" customHeight="1" x14ac:dyDescent="0.55000000000000004">
      <c r="A142" s="42" t="s">
        <v>148</v>
      </c>
      <c r="B142" s="105" t="s">
        <v>176</v>
      </c>
      <c r="D142" s="147">
        <f>D49</f>
        <v>270485.28054230835</v>
      </c>
      <c r="E142" s="147">
        <f>E49</f>
        <v>281034.20999999996</v>
      </c>
      <c r="F142" s="147">
        <f>F49</f>
        <v>0</v>
      </c>
      <c r="G142" s="147">
        <f>G49</f>
        <v>0</v>
      </c>
      <c r="H142" s="147">
        <f>H49</f>
        <v>551519.49054230831</v>
      </c>
    </row>
    <row r="143" spans="1:8" ht="18" customHeight="1" x14ac:dyDescent="0.55000000000000004">
      <c r="A143" s="42" t="s">
        <v>200</v>
      </c>
      <c r="B143" s="105" t="s">
        <v>177</v>
      </c>
      <c r="D143" s="147">
        <f>D64</f>
        <v>20222021.000868179</v>
      </c>
      <c r="E143" s="147">
        <f>E64</f>
        <v>3482086.3048588047</v>
      </c>
      <c r="F143" s="147">
        <f>F64</f>
        <v>0</v>
      </c>
      <c r="G143" s="147">
        <f>G64</f>
        <v>0</v>
      </c>
      <c r="H143" s="147">
        <f>H64</f>
        <v>23704107.305726983</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225308</v>
      </c>
      <c r="E145" s="147">
        <f>E82</f>
        <v>0</v>
      </c>
      <c r="F145" s="147">
        <f>F82</f>
        <v>0</v>
      </c>
      <c r="G145" s="147">
        <f>G82</f>
        <v>0</v>
      </c>
      <c r="H145" s="147">
        <f>H82</f>
        <v>225308</v>
      </c>
    </row>
    <row r="146" spans="1:8" ht="18" customHeight="1" x14ac:dyDescent="0.55000000000000004">
      <c r="A146" s="42" t="s">
        <v>166</v>
      </c>
      <c r="B146" s="105" t="s">
        <v>178</v>
      </c>
      <c r="D146" s="147">
        <f>D98</f>
        <v>38404.481126435858</v>
      </c>
      <c r="E146" s="147">
        <f>E98</f>
        <v>4109.28</v>
      </c>
      <c r="F146" s="147">
        <f>F98</f>
        <v>0</v>
      </c>
      <c r="G146" s="147">
        <f>G98</f>
        <v>0</v>
      </c>
      <c r="H146" s="147">
        <f>H98</f>
        <v>42513.761126435857</v>
      </c>
    </row>
    <row r="147" spans="1:8" ht="18" customHeight="1" x14ac:dyDescent="0.55000000000000004">
      <c r="A147" s="42" t="s">
        <v>170</v>
      </c>
      <c r="B147" s="105" t="s">
        <v>11</v>
      </c>
      <c r="D147" s="114">
        <f>D108</f>
        <v>78965.490323428094</v>
      </c>
      <c r="E147" s="114">
        <f>E108</f>
        <v>82045.14</v>
      </c>
      <c r="F147" s="114">
        <f>F108</f>
        <v>0</v>
      </c>
      <c r="G147" s="114">
        <f>G108</f>
        <v>0</v>
      </c>
      <c r="H147" s="114">
        <f>H108</f>
        <v>161010.63032342811</v>
      </c>
    </row>
    <row r="148" spans="1:8" ht="18" customHeight="1" x14ac:dyDescent="0.55000000000000004">
      <c r="A148" s="42" t="s">
        <v>235</v>
      </c>
      <c r="B148" s="105" t="s">
        <v>179</v>
      </c>
      <c r="D148" s="148" t="s">
        <v>321</v>
      </c>
      <c r="E148" s="148" t="s">
        <v>321</v>
      </c>
      <c r="F148" s="148"/>
      <c r="G148" s="148" t="s">
        <v>321</v>
      </c>
      <c r="H148" s="147">
        <f>H111</f>
        <v>4379000</v>
      </c>
    </row>
    <row r="149" spans="1:8" ht="18" customHeight="1" x14ac:dyDescent="0.55000000000000004">
      <c r="A149" s="42" t="s">
        <v>174</v>
      </c>
      <c r="B149" s="105" t="s">
        <v>180</v>
      </c>
      <c r="D149" s="114">
        <f>D137</f>
        <v>0</v>
      </c>
      <c r="E149" s="114">
        <f>E137</f>
        <v>279963</v>
      </c>
      <c r="F149" s="114">
        <f>F137</f>
        <v>0</v>
      </c>
      <c r="G149" s="114">
        <f>G137</f>
        <v>5260</v>
      </c>
      <c r="H149" s="114">
        <f>H137</f>
        <v>274703</v>
      </c>
    </row>
    <row r="150" spans="1:8" ht="18" customHeight="1" x14ac:dyDescent="0.55000000000000004">
      <c r="A150" s="42" t="s">
        <v>107</v>
      </c>
      <c r="B150" s="105" t="s">
        <v>108</v>
      </c>
      <c r="D150" s="114">
        <f>D18</f>
        <v>3850550.5990296383</v>
      </c>
      <c r="E150" s="114">
        <f>E18</f>
        <v>0</v>
      </c>
      <c r="F150" s="114">
        <f>F18</f>
        <v>0</v>
      </c>
      <c r="G150" s="114">
        <f>G18</f>
        <v>3112949.4832255905</v>
      </c>
      <c r="H150" s="114">
        <f>H18</f>
        <v>737601.11580404779</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25321702.373940334</v>
      </c>
      <c r="E152" s="199">
        <f>SUM(E141:E150)</f>
        <v>4197286.4548588041</v>
      </c>
      <c r="F152" s="199">
        <f>SUM(F141:F150)</f>
        <v>0</v>
      </c>
      <c r="G152" s="199">
        <f>SUM(G141:G150)</f>
        <v>3118209.4832255905</v>
      </c>
      <c r="H152" s="199">
        <f>SUM(H141:H150)</f>
        <v>30779779.345573545</v>
      </c>
    </row>
    <row r="154" spans="1:8" ht="18" customHeight="1" x14ac:dyDescent="0.55000000000000004">
      <c r="A154" s="110" t="s">
        <v>322</v>
      </c>
      <c r="B154" s="105" t="s">
        <v>323</v>
      </c>
      <c r="D154" s="200">
        <f>H152/E121</f>
        <v>0.13282031304726652</v>
      </c>
    </row>
    <row r="155" spans="1:8" ht="18" customHeight="1" x14ac:dyDescent="0.55000000000000004">
      <c r="A155" s="110" t="s">
        <v>324</v>
      </c>
      <c r="B155" s="105" t="s">
        <v>325</v>
      </c>
      <c r="D155" s="200">
        <f>H152/E127</f>
        <v>1.316387791701888</v>
      </c>
    </row>
  </sheetData>
  <mergeCells count="6">
    <mergeCell ref="B13:D13"/>
    <mergeCell ref="C2:D2"/>
    <mergeCell ref="C5:E5"/>
    <mergeCell ref="C9:E9"/>
    <mergeCell ref="C10:E10"/>
    <mergeCell ref="C11:E11"/>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0997-7CAE-45F0-8632-26862AE0855B}">
  <sheetPr>
    <pageSetUpPr fitToPage="1"/>
  </sheetPr>
  <dimension ref="A1:J155"/>
  <sheetViews>
    <sheetView showGridLines="0" topLeftCell="A133"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28.417968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4" t="s">
        <v>511</v>
      </c>
      <c r="D5" s="534"/>
      <c r="E5" s="534"/>
      <c r="F5" s="155"/>
    </row>
    <row r="6" spans="1:8" ht="18" customHeight="1" x14ac:dyDescent="0.55000000000000004">
      <c r="B6" s="42" t="s">
        <v>239</v>
      </c>
      <c r="C6" s="156">
        <v>2410</v>
      </c>
      <c r="D6" s="157"/>
      <c r="E6" s="157"/>
      <c r="F6" s="158"/>
    </row>
    <row r="7" spans="1:8" ht="18" customHeight="1" x14ac:dyDescent="0.55000000000000004">
      <c r="B7" s="42" t="s">
        <v>241</v>
      </c>
      <c r="C7" s="156">
        <v>1706</v>
      </c>
      <c r="D7" s="156"/>
      <c r="E7" s="156"/>
      <c r="F7" s="159"/>
    </row>
    <row r="8" spans="1:8" ht="18" customHeight="1" x14ac:dyDescent="0.55000000000000004">
      <c r="C8" s="160"/>
      <c r="D8" s="160"/>
      <c r="E8" s="160"/>
      <c r="F8" s="126"/>
    </row>
    <row r="9" spans="1:8" ht="18" customHeight="1" x14ac:dyDescent="0.55000000000000004">
      <c r="B9" s="42" t="s">
        <v>243</v>
      </c>
      <c r="C9" s="535" t="s">
        <v>512</v>
      </c>
      <c r="D9" s="535"/>
      <c r="E9" s="535"/>
      <c r="F9" s="155"/>
    </row>
    <row r="10" spans="1:8" ht="18" customHeight="1" x14ac:dyDescent="0.55000000000000004">
      <c r="B10" s="42" t="s">
        <v>245</v>
      </c>
      <c r="C10" s="162"/>
      <c r="D10" s="162"/>
      <c r="E10" s="162"/>
      <c r="F10" s="163"/>
    </row>
    <row r="11" spans="1:8" ht="18" customHeight="1" x14ac:dyDescent="0.55000000000000004">
      <c r="B11" s="42" t="s">
        <v>247</v>
      </c>
      <c r="C11" s="164" t="s">
        <v>513</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3763988.5892979768</v>
      </c>
      <c r="E18" s="111"/>
      <c r="F18" s="111"/>
      <c r="G18" s="111">
        <v>3042969.0592495883</v>
      </c>
      <c r="H18" s="169">
        <f>(D18+E18)-G18</f>
        <v>721019.53004838852</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193620.404435</v>
      </c>
      <c r="E21" s="120">
        <v>171242.03424196303</v>
      </c>
      <c r="F21" s="120"/>
      <c r="G21" s="113"/>
      <c r="H21" s="114">
        <v>364862.43867696298</v>
      </c>
    </row>
    <row r="22" spans="1:8" ht="18" customHeight="1" x14ac:dyDescent="0.55000000000000004">
      <c r="A22" s="42" t="s">
        <v>116</v>
      </c>
      <c r="B22" s="44" t="s">
        <v>117</v>
      </c>
      <c r="D22" s="113"/>
      <c r="E22" s="120"/>
      <c r="F22" s="120"/>
      <c r="G22" s="113"/>
      <c r="H22" s="114">
        <f>(D22+E22)-F22-G22</f>
        <v>0</v>
      </c>
    </row>
    <row r="23" spans="1:8" ht="18" customHeight="1" x14ac:dyDescent="0.55000000000000004">
      <c r="A23" s="42" t="s">
        <v>118</v>
      </c>
      <c r="B23" s="44" t="s">
        <v>119</v>
      </c>
      <c r="D23" s="113"/>
      <c r="E23" s="120"/>
      <c r="F23" s="120"/>
      <c r="G23" s="113"/>
      <c r="H23" s="114">
        <f>(D23+E23)-F23-G23</f>
        <v>0</v>
      </c>
    </row>
    <row r="24" spans="1:8" ht="18" customHeight="1" x14ac:dyDescent="0.55000000000000004">
      <c r="A24" s="42" t="s">
        <v>120</v>
      </c>
      <c r="B24" s="44" t="s">
        <v>121</v>
      </c>
      <c r="D24" s="113">
        <v>23321.040912</v>
      </c>
      <c r="E24" s="120">
        <v>20625.628265080868</v>
      </c>
      <c r="F24" s="120"/>
      <c r="G24" s="113"/>
      <c r="H24" s="114">
        <v>43946.669177080868</v>
      </c>
    </row>
    <row r="25" spans="1:8" ht="18" customHeight="1" x14ac:dyDescent="0.55000000000000004">
      <c r="A25" s="42" t="s">
        <v>122</v>
      </c>
      <c r="B25" s="44" t="s">
        <v>123</v>
      </c>
      <c r="D25" s="113"/>
      <c r="E25" s="120"/>
      <c r="F25" s="120"/>
      <c r="G25" s="113"/>
      <c r="H25" s="114">
        <f>(D25+E25)-F25-G25</f>
        <v>0</v>
      </c>
    </row>
    <row r="26" spans="1:8" ht="18" customHeight="1" x14ac:dyDescent="0.55000000000000004">
      <c r="A26" s="42" t="s">
        <v>124</v>
      </c>
      <c r="B26" s="44" t="s">
        <v>125</v>
      </c>
      <c r="D26" s="113">
        <v>828.57600000000002</v>
      </c>
      <c r="E26" s="120">
        <v>732.81036767848218</v>
      </c>
      <c r="F26" s="120"/>
      <c r="G26" s="113"/>
      <c r="H26" s="114">
        <v>1561.3863676784822</v>
      </c>
    </row>
    <row r="27" spans="1:8" ht="18" customHeight="1" x14ac:dyDescent="0.55000000000000004">
      <c r="A27" s="42" t="s">
        <v>126</v>
      </c>
      <c r="B27" s="44" t="s">
        <v>185</v>
      </c>
      <c r="D27" s="113"/>
      <c r="E27" s="120"/>
      <c r="F27" s="120"/>
      <c r="G27" s="113"/>
      <c r="H27" s="114">
        <f>(D27+E27)-F27-G27</f>
        <v>0</v>
      </c>
    </row>
    <row r="28" spans="1:8" ht="18" customHeight="1" x14ac:dyDescent="0.55000000000000004">
      <c r="A28" s="42" t="s">
        <v>127</v>
      </c>
      <c r="B28" s="44" t="s">
        <v>128</v>
      </c>
      <c r="D28" s="113"/>
      <c r="E28" s="120"/>
      <c r="F28" s="120"/>
      <c r="G28" s="113"/>
      <c r="H28" s="114">
        <f>(D28+E28)-F28-G28</f>
        <v>0</v>
      </c>
    </row>
    <row r="29" spans="1:8" ht="18" customHeight="1" x14ac:dyDescent="0.55000000000000004">
      <c r="A29" s="42" t="s">
        <v>129</v>
      </c>
      <c r="B29" s="44" t="s">
        <v>130</v>
      </c>
      <c r="D29" s="113">
        <v>834922.43913000007</v>
      </c>
      <c r="E29" s="120">
        <v>738423.29442546063</v>
      </c>
      <c r="F29" s="120"/>
      <c r="G29" s="113"/>
      <c r="H29" s="114">
        <f>SUM(D29:G29)</f>
        <v>1573345.7335554608</v>
      </c>
    </row>
    <row r="30" spans="1:8" ht="18" customHeight="1" x14ac:dyDescent="0.55000000000000004">
      <c r="A30" s="42" t="s">
        <v>131</v>
      </c>
      <c r="B30" s="43" t="s">
        <v>514</v>
      </c>
      <c r="D30" s="113">
        <v>727.22339999999997</v>
      </c>
      <c r="E30" s="120">
        <v>643.17195663209634</v>
      </c>
      <c r="F30" s="120"/>
      <c r="G30" s="113"/>
      <c r="H30" s="114">
        <f>SUM(D30:G30)</f>
        <v>1370.3953566320963</v>
      </c>
    </row>
    <row r="31" spans="1:8" ht="18" customHeight="1" x14ac:dyDescent="0.55000000000000004">
      <c r="A31" s="42" t="s">
        <v>133</v>
      </c>
      <c r="B31" s="43"/>
      <c r="D31" s="113"/>
      <c r="E31" s="120"/>
      <c r="F31" s="120"/>
      <c r="G31" s="113"/>
      <c r="H31" s="114"/>
    </row>
    <row r="32" spans="1:8" ht="18" customHeight="1" x14ac:dyDescent="0.55000000000000004">
      <c r="A32" s="42" t="s">
        <v>134</v>
      </c>
      <c r="B32" s="43"/>
      <c r="D32" s="113"/>
      <c r="E32" s="120"/>
      <c r="F32" s="120"/>
      <c r="G32" s="113"/>
      <c r="H32" s="114">
        <f>(D32+E32)-F32-G32</f>
        <v>0</v>
      </c>
    </row>
    <row r="33" spans="1:8" ht="18" customHeight="1" x14ac:dyDescent="0.55000000000000004">
      <c r="A33" s="42" t="s">
        <v>135</v>
      </c>
      <c r="B33" s="43"/>
      <c r="D33" s="113"/>
      <c r="E33" s="120"/>
      <c r="F33" s="120"/>
      <c r="G33" s="113"/>
      <c r="H33" s="114">
        <f>(D33+E33)-F33-G33</f>
        <v>0</v>
      </c>
    </row>
    <row r="34" spans="1:8" ht="18" customHeight="1" x14ac:dyDescent="0.55000000000000004">
      <c r="A34" s="42" t="s">
        <v>136</v>
      </c>
      <c r="B34" s="43"/>
      <c r="D34" s="113"/>
      <c r="E34" s="120"/>
      <c r="F34" s="120"/>
      <c r="G34" s="113"/>
      <c r="H34" s="114">
        <f>(D34+E34)-F34-G34</f>
        <v>0</v>
      </c>
    </row>
    <row r="35" spans="1:8" ht="18" customHeight="1" x14ac:dyDescent="0.55000000000000004">
      <c r="H35" s="205"/>
    </row>
    <row r="36" spans="1:8" ht="18" customHeight="1" x14ac:dyDescent="0.55000000000000004">
      <c r="A36" s="110" t="s">
        <v>137</v>
      </c>
      <c r="B36" s="105" t="s">
        <v>138</v>
      </c>
      <c r="C36" s="105" t="s">
        <v>253</v>
      </c>
      <c r="D36" s="114">
        <f>SUM(D21:D34)</f>
        <v>1053419.6838770001</v>
      </c>
      <c r="E36" s="114">
        <f>SUM(E21:E34)</f>
        <v>931666.93925681501</v>
      </c>
      <c r="F36" s="114">
        <f>SUM(F21:F34)</f>
        <v>0</v>
      </c>
      <c r="G36" s="114">
        <f>SUM(G21:G34)</f>
        <v>0</v>
      </c>
      <c r="H36" s="114">
        <f>SUM(H21:H34)</f>
        <v>1985086.6231338151</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226">
        <v>5843282.6133699995</v>
      </c>
      <c r="E40" s="226">
        <v>5135461.83</v>
      </c>
      <c r="F40" s="125"/>
      <c r="G40" s="125"/>
      <c r="H40" s="180">
        <f>SUM(D40:G40)</f>
        <v>10978744.44337</v>
      </c>
    </row>
    <row r="41" spans="1:8" ht="18" customHeight="1" x14ac:dyDescent="0.55000000000000004">
      <c r="A41" s="42" t="s">
        <v>193</v>
      </c>
      <c r="B41" s="44" t="s">
        <v>141</v>
      </c>
      <c r="D41" s="113"/>
      <c r="E41" s="120"/>
      <c r="F41" s="120"/>
      <c r="G41" s="113"/>
      <c r="H41" s="114">
        <f t="shared" ref="H41:H47" si="0">(D41+E41)-F41-G41</f>
        <v>0</v>
      </c>
    </row>
    <row r="42" spans="1:8" ht="18" customHeight="1" x14ac:dyDescent="0.55000000000000004">
      <c r="A42" s="42" t="s">
        <v>194</v>
      </c>
      <c r="B42" s="44" t="s">
        <v>142</v>
      </c>
      <c r="D42" s="113"/>
      <c r="E42" s="120"/>
      <c r="F42" s="120"/>
      <c r="G42" s="113"/>
      <c r="H42" s="114">
        <f t="shared" si="0"/>
        <v>0</v>
      </c>
    </row>
    <row r="43" spans="1:8" ht="18" customHeight="1" x14ac:dyDescent="0.55000000000000004">
      <c r="A43" s="42" t="s">
        <v>195</v>
      </c>
      <c r="B43" s="44" t="s">
        <v>143</v>
      </c>
      <c r="D43" s="113"/>
      <c r="E43" s="120"/>
      <c r="F43" s="120"/>
      <c r="G43" s="113"/>
      <c r="H43" s="114">
        <f t="shared" si="0"/>
        <v>0</v>
      </c>
    </row>
    <row r="44" spans="1:8" ht="18" customHeight="1" x14ac:dyDescent="0.55000000000000004">
      <c r="A44" s="42" t="s">
        <v>144</v>
      </c>
      <c r="B44" s="43"/>
      <c r="D44" s="121"/>
      <c r="E44" s="122"/>
      <c r="F44" s="122"/>
      <c r="G44" s="121"/>
      <c r="H44" s="114">
        <f t="shared" si="0"/>
        <v>0</v>
      </c>
    </row>
    <row r="45" spans="1:8" ht="18" customHeight="1" x14ac:dyDescent="0.55000000000000004">
      <c r="A45" s="42" t="s">
        <v>145</v>
      </c>
      <c r="B45" s="43"/>
      <c r="D45" s="113"/>
      <c r="E45" s="120"/>
      <c r="F45" s="120"/>
      <c r="G45" s="113"/>
      <c r="H45" s="114">
        <f t="shared" si="0"/>
        <v>0</v>
      </c>
    </row>
    <row r="46" spans="1:8" ht="18" customHeight="1" x14ac:dyDescent="0.55000000000000004">
      <c r="A46" s="42" t="s">
        <v>146</v>
      </c>
      <c r="B46" s="43"/>
      <c r="D46" s="113"/>
      <c r="E46" s="120"/>
      <c r="F46" s="120"/>
      <c r="G46" s="113"/>
      <c r="H46" s="114">
        <f t="shared" si="0"/>
        <v>0</v>
      </c>
    </row>
    <row r="47" spans="1:8" ht="18" customHeight="1" x14ac:dyDescent="0.55000000000000004">
      <c r="A47" s="42" t="s">
        <v>147</v>
      </c>
      <c r="B47" s="43"/>
      <c r="D47" s="113"/>
      <c r="E47" s="120"/>
      <c r="F47" s="120"/>
      <c r="G47" s="113"/>
      <c r="H47" s="114">
        <f t="shared" si="0"/>
        <v>0</v>
      </c>
    </row>
    <row r="49" spans="1:8" ht="18" customHeight="1" x14ac:dyDescent="0.55000000000000004">
      <c r="A49" s="110" t="s">
        <v>148</v>
      </c>
      <c r="B49" s="105" t="s">
        <v>255</v>
      </c>
      <c r="C49" s="105" t="s">
        <v>253</v>
      </c>
      <c r="D49" s="114">
        <f>SUM(D40:D47)</f>
        <v>5843282.6133699995</v>
      </c>
      <c r="E49" s="114">
        <f>SUM(E40:E47)</f>
        <v>5135461.83</v>
      </c>
      <c r="F49" s="114">
        <f>SUM(F40:F47)</f>
        <v>0</v>
      </c>
      <c r="G49" s="114">
        <f>SUM(G40:G47)</f>
        <v>0</v>
      </c>
      <c r="H49" s="114">
        <f>SUM(H40:H47)</f>
        <v>10978744.44337</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383">
        <f>SUM('[55]Physician Subsidies'!D4:D19)</f>
        <v>21423209.899999999</v>
      </c>
      <c r="E53" s="383"/>
      <c r="F53" s="384"/>
      <c r="G53" s="383">
        <f>SUM('[55]Physician Subsidies'!G4:G19)</f>
        <v>3304437</v>
      </c>
      <c r="H53" s="197">
        <f>SUM('[55]Physician Subsidies'!H4:H19)</f>
        <v>18118772.899999999</v>
      </c>
    </row>
    <row r="54" spans="1:8" ht="18" customHeight="1" x14ac:dyDescent="0.55000000000000004">
      <c r="A54" s="42" t="s">
        <v>260</v>
      </c>
      <c r="B54" s="130"/>
      <c r="D54" s="113"/>
      <c r="E54" s="120"/>
      <c r="F54" s="120"/>
      <c r="G54" s="113"/>
      <c r="H54" s="114">
        <f t="shared" ref="H54:H62" si="1">(D54+E54)-F54-G54</f>
        <v>0</v>
      </c>
    </row>
    <row r="55" spans="1:8" ht="18" customHeight="1" x14ac:dyDescent="0.55000000000000004">
      <c r="A55" s="42" t="s">
        <v>262</v>
      </c>
      <c r="B55" s="133"/>
      <c r="D55" s="113"/>
      <c r="E55" s="120"/>
      <c r="F55" s="120"/>
      <c r="G55" s="113"/>
      <c r="H55" s="114">
        <f t="shared" si="1"/>
        <v>0</v>
      </c>
    </row>
    <row r="56" spans="1:8" ht="18" customHeight="1" x14ac:dyDescent="0.55000000000000004">
      <c r="A56" s="42" t="s">
        <v>264</v>
      </c>
      <c r="B56" s="130"/>
      <c r="D56" s="113"/>
      <c r="E56" s="120"/>
      <c r="F56" s="120"/>
      <c r="G56" s="113"/>
      <c r="H56" s="114">
        <f t="shared" si="1"/>
        <v>0</v>
      </c>
    </row>
    <row r="57" spans="1:8" ht="18" customHeight="1" x14ac:dyDescent="0.55000000000000004">
      <c r="A57" s="42" t="s">
        <v>266</v>
      </c>
      <c r="B57" s="130"/>
      <c r="D57" s="113"/>
      <c r="E57" s="120"/>
      <c r="F57" s="120"/>
      <c r="G57" s="113"/>
      <c r="H57" s="114">
        <f t="shared" si="1"/>
        <v>0</v>
      </c>
    </row>
    <row r="58" spans="1:8" ht="18" customHeight="1" x14ac:dyDescent="0.55000000000000004">
      <c r="A58" s="42" t="s">
        <v>268</v>
      </c>
      <c r="B58" s="130"/>
      <c r="D58" s="113"/>
      <c r="E58" s="120"/>
      <c r="F58" s="120"/>
      <c r="G58" s="113"/>
      <c r="H58" s="114">
        <f t="shared" si="1"/>
        <v>0</v>
      </c>
    </row>
    <row r="59" spans="1:8" ht="18" customHeight="1" x14ac:dyDescent="0.55000000000000004">
      <c r="A59" s="42" t="s">
        <v>270</v>
      </c>
      <c r="B59" s="185"/>
      <c r="D59" s="131"/>
      <c r="E59" s="132"/>
      <c r="F59" s="132"/>
      <c r="G59" s="131"/>
      <c r="H59" s="114">
        <f t="shared" si="1"/>
        <v>0</v>
      </c>
    </row>
    <row r="60" spans="1:8" ht="18" customHeight="1" x14ac:dyDescent="0.55000000000000004">
      <c r="A60" s="42" t="s">
        <v>272</v>
      </c>
      <c r="B60" s="127"/>
      <c r="C60" s="126"/>
      <c r="D60" s="125"/>
      <c r="E60" s="125"/>
      <c r="F60" s="125"/>
      <c r="G60" s="125"/>
      <c r="H60" s="114">
        <f t="shared" si="1"/>
        <v>0</v>
      </c>
    </row>
    <row r="61" spans="1:8" ht="18" customHeight="1" x14ac:dyDescent="0.55000000000000004">
      <c r="A61" s="42" t="s">
        <v>274</v>
      </c>
      <c r="B61" s="127"/>
      <c r="C61" s="126"/>
      <c r="D61" s="125"/>
      <c r="E61" s="125"/>
      <c r="F61" s="125"/>
      <c r="G61" s="125"/>
      <c r="H61" s="114">
        <f t="shared" si="1"/>
        <v>0</v>
      </c>
    </row>
    <row r="62" spans="1:8" ht="18" customHeight="1" x14ac:dyDescent="0.55000000000000004">
      <c r="A62" s="42" t="s">
        <v>275</v>
      </c>
      <c r="B62" s="127"/>
      <c r="C62" s="126"/>
      <c r="D62" s="125"/>
      <c r="E62" s="125"/>
      <c r="F62" s="125"/>
      <c r="G62" s="125"/>
      <c r="H62" s="114">
        <f t="shared" si="1"/>
        <v>0</v>
      </c>
    </row>
    <row r="63" spans="1:8" ht="18" customHeight="1" x14ac:dyDescent="0.55000000000000004">
      <c r="A63" s="42"/>
      <c r="E63" s="186"/>
      <c r="F63" s="128"/>
    </row>
    <row r="64" spans="1:8" ht="18" customHeight="1" x14ac:dyDescent="0.55000000000000004">
      <c r="A64" s="42" t="s">
        <v>200</v>
      </c>
      <c r="B64" s="105" t="s">
        <v>276</v>
      </c>
      <c r="C64" s="105" t="s">
        <v>253</v>
      </c>
      <c r="D64" s="114">
        <f>SUM(D53:D62)</f>
        <v>21423209.899999999</v>
      </c>
      <c r="E64" s="114">
        <f>SUM(E53:E62)</f>
        <v>0</v>
      </c>
      <c r="F64" s="114">
        <f>SUM(F53:F62)</f>
        <v>0</v>
      </c>
      <c r="G64" s="114">
        <f>SUM(G53:G62)</f>
        <v>3304437</v>
      </c>
      <c r="H64" s="114">
        <f>SUM(H53:H62)</f>
        <v>18118772.899999999</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26500</v>
      </c>
      <c r="E77" s="136"/>
      <c r="F77" s="122"/>
      <c r="G77" s="113"/>
      <c r="H77" s="114">
        <f>(D77-F77-G77)</f>
        <v>26500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26500</v>
      </c>
      <c r="E82" s="138"/>
      <c r="F82" s="114">
        <f>SUM(F77:F80)</f>
        <v>0</v>
      </c>
      <c r="G82" s="114">
        <f>SUM(G77:G80)</f>
        <v>0</v>
      </c>
      <c r="H82" s="114">
        <f>SUM(H77:H80)</f>
        <v>26500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(D87+E87)-F87-G87</f>
        <v>0</v>
      </c>
    </row>
    <row r="88" spans="1:8" ht="18" customHeight="1" x14ac:dyDescent="0.55000000000000004">
      <c r="A88" s="42" t="s">
        <v>210</v>
      </c>
      <c r="B88" s="44" t="s">
        <v>186</v>
      </c>
      <c r="D88" s="113"/>
      <c r="E88" s="120"/>
      <c r="F88" s="120"/>
      <c r="G88" s="113"/>
      <c r="H88" s="114">
        <f>(D88+E88)-F88-G88</f>
        <v>0</v>
      </c>
    </row>
    <row r="89" spans="1:8" ht="18" customHeight="1" x14ac:dyDescent="0.55000000000000004">
      <c r="A89" s="42" t="s">
        <v>211</v>
      </c>
      <c r="B89" s="44" t="s">
        <v>162</v>
      </c>
      <c r="D89" s="113"/>
      <c r="E89" s="120"/>
      <c r="F89" s="120"/>
      <c r="G89" s="113"/>
      <c r="H89" s="114">
        <f>(D89+E89)-F89-G89</f>
        <v>0</v>
      </c>
    </row>
    <row r="90" spans="1:8" ht="18" customHeight="1" x14ac:dyDescent="0.55000000000000004">
      <c r="A90" s="42" t="s">
        <v>212</v>
      </c>
      <c r="B90" s="44" t="s">
        <v>163</v>
      </c>
      <c r="D90" s="113">
        <v>17922.986640000003</v>
      </c>
      <c r="E90" s="120">
        <v>15851.473406850941</v>
      </c>
      <c r="F90" s="120"/>
      <c r="G90" s="113"/>
      <c r="H90" s="114">
        <f>SUM(D90:G90)</f>
        <v>33774.460046850945</v>
      </c>
    </row>
    <row r="91" spans="1:8" ht="18" customHeight="1" x14ac:dyDescent="0.55000000000000004">
      <c r="A91" s="42" t="s">
        <v>213</v>
      </c>
      <c r="B91" s="44" t="s">
        <v>164</v>
      </c>
      <c r="D91" s="113"/>
      <c r="E91" s="120"/>
      <c r="F91" s="120"/>
      <c r="G91" s="113"/>
      <c r="H91" s="114">
        <f>(D91+E91)-F91-G91</f>
        <v>0</v>
      </c>
    </row>
    <row r="92" spans="1:8" ht="18" customHeight="1" x14ac:dyDescent="0.55000000000000004">
      <c r="A92" s="42" t="s">
        <v>214</v>
      </c>
      <c r="B92" s="44" t="s">
        <v>187</v>
      </c>
      <c r="D92" s="139"/>
      <c r="E92" s="120"/>
      <c r="F92" s="189"/>
      <c r="G92" s="139"/>
      <c r="H92" s="114">
        <f>(D92+E92)-F92-G92</f>
        <v>0</v>
      </c>
    </row>
    <row r="93" spans="1:8" ht="18" customHeight="1" x14ac:dyDescent="0.55000000000000004">
      <c r="A93" s="42" t="s">
        <v>215</v>
      </c>
      <c r="B93" s="44" t="s">
        <v>189</v>
      </c>
      <c r="D93" s="113">
        <v>541998.19440000004</v>
      </c>
      <c r="E93" s="120">
        <v>479354.8161174563</v>
      </c>
      <c r="F93" s="120"/>
      <c r="G93" s="113"/>
      <c r="H93" s="114">
        <f>SUM(D93:G93)</f>
        <v>1021353.0105174563</v>
      </c>
    </row>
    <row r="94" spans="1:8" ht="18" customHeight="1" x14ac:dyDescent="0.55000000000000004">
      <c r="A94" s="42" t="s">
        <v>216</v>
      </c>
      <c r="B94" s="130" t="s">
        <v>515</v>
      </c>
      <c r="D94" s="113">
        <v>105570</v>
      </c>
      <c r="E94" s="120"/>
      <c r="F94" s="120"/>
      <c r="G94" s="113"/>
      <c r="H94" s="114">
        <f>(D94+E94)-F94-G94</f>
        <v>105570</v>
      </c>
    </row>
    <row r="95" spans="1:8" ht="18" customHeight="1" x14ac:dyDescent="0.55000000000000004">
      <c r="A95" s="42" t="s">
        <v>284</v>
      </c>
      <c r="B95" s="130"/>
      <c r="D95" s="113"/>
      <c r="E95" s="120"/>
      <c r="F95" s="120"/>
      <c r="G95" s="113"/>
      <c r="H95" s="114">
        <f>(D95+E95)-F95-G95</f>
        <v>0</v>
      </c>
    </row>
    <row r="96" spans="1:8" ht="18" customHeight="1" x14ac:dyDescent="0.55000000000000004">
      <c r="A96" s="42" t="s">
        <v>285</v>
      </c>
      <c r="B96" s="130"/>
      <c r="D96" s="113"/>
      <c r="E96" s="120"/>
      <c r="F96" s="120"/>
      <c r="G96" s="113"/>
      <c r="H96" s="114">
        <f>(D96+E96)-F96-G96</f>
        <v>0</v>
      </c>
    </row>
    <row r="97" spans="1:8" ht="18" customHeight="1" x14ac:dyDescent="0.55000000000000004">
      <c r="A97" s="42"/>
    </row>
    <row r="98" spans="1:8" ht="18" customHeight="1" x14ac:dyDescent="0.55000000000000004">
      <c r="A98" s="110" t="s">
        <v>166</v>
      </c>
      <c r="B98" s="105" t="s">
        <v>286</v>
      </c>
      <c r="C98" s="105" t="s">
        <v>253</v>
      </c>
      <c r="D98" s="114">
        <f>SUM(D86:D96)</f>
        <v>665491.18104000005</v>
      </c>
      <c r="E98" s="114">
        <f>SUM(E86:E96)</f>
        <v>495206.28952430724</v>
      </c>
      <c r="F98" s="114">
        <f>SUM(F86:F96)</f>
        <v>0</v>
      </c>
      <c r="G98" s="114">
        <f>SUM(G86:G96)</f>
        <v>0</v>
      </c>
      <c r="H98" s="114">
        <f>SUM(H86:H96)</f>
        <v>1160697.4705643072</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83">
        <v>71339</v>
      </c>
      <c r="E102" s="122">
        <v>26174.154307556193</v>
      </c>
      <c r="F102" s="122"/>
      <c r="G102" s="183"/>
      <c r="H102" s="297">
        <v>97513</v>
      </c>
    </row>
    <row r="103" spans="1:8" ht="18" customHeight="1" x14ac:dyDescent="0.55000000000000004">
      <c r="A103" s="42" t="s">
        <v>220</v>
      </c>
      <c r="B103" s="44" t="s">
        <v>168</v>
      </c>
      <c r="D103" s="113">
        <v>29594.663280000008</v>
      </c>
      <c r="E103" s="120">
        <v>26174.154307556193</v>
      </c>
      <c r="F103" s="120"/>
      <c r="G103" s="113"/>
      <c r="H103" s="114">
        <v>55768.817587556201</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100933.66328000001</v>
      </c>
      <c r="E108" s="114">
        <f>SUM(E102:E106)</f>
        <v>52348.308615112386</v>
      </c>
      <c r="F108" s="114">
        <f>SUM(F102:F106)</f>
        <v>0</v>
      </c>
      <c r="G108" s="114">
        <f>SUM(G102:G106)</f>
        <v>0</v>
      </c>
      <c r="H108" s="114">
        <f>SUM(H102:H106)</f>
        <v>153281.8175875562</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3907000</v>
      </c>
      <c r="G111" s="113"/>
      <c r="H111" s="114">
        <f>F111-G111</f>
        <v>3907000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0.88400000000000001</v>
      </c>
      <c r="F114" s="143" t="s">
        <v>299</v>
      </c>
      <c r="G114" s="144">
        <v>0.14699999999999999</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204299000</v>
      </c>
      <c r="F117" s="145"/>
    </row>
    <row r="118" spans="1:7" ht="18" customHeight="1" x14ac:dyDescent="0.55000000000000004">
      <c r="A118" s="42" t="s">
        <v>304</v>
      </c>
      <c r="B118" s="44" t="s">
        <v>305</v>
      </c>
      <c r="E118" s="113">
        <v>28406000</v>
      </c>
      <c r="F118" s="145"/>
    </row>
    <row r="119" spans="1:7" ht="18" customHeight="1" x14ac:dyDescent="0.55000000000000004">
      <c r="A119" s="42" t="s">
        <v>306</v>
      </c>
      <c r="B119" s="105" t="s">
        <v>307</v>
      </c>
      <c r="E119" s="114">
        <v>232705000</v>
      </c>
      <c r="F119" s="146"/>
    </row>
    <row r="120" spans="1:7" ht="18" customHeight="1" x14ac:dyDescent="0.55000000000000004">
      <c r="A120" s="42"/>
      <c r="B120" s="105"/>
      <c r="F120" s="126"/>
    </row>
    <row r="121" spans="1:7" ht="18" customHeight="1" x14ac:dyDescent="0.55000000000000004">
      <c r="A121" s="42" t="s">
        <v>308</v>
      </c>
      <c r="B121" s="105" t="s">
        <v>309</v>
      </c>
      <c r="E121" s="113">
        <v>267139000</v>
      </c>
      <c r="F121" s="145"/>
    </row>
    <row r="122" spans="1:7" ht="18" customHeight="1" x14ac:dyDescent="0.55000000000000004">
      <c r="A122" s="42"/>
      <c r="F122" s="126"/>
    </row>
    <row r="123" spans="1:7" ht="18" customHeight="1" x14ac:dyDescent="0.55000000000000004">
      <c r="A123" s="42" t="s">
        <v>310</v>
      </c>
      <c r="B123" s="105" t="s">
        <v>311</v>
      </c>
      <c r="E123" s="113">
        <v>-34434000</v>
      </c>
      <c r="F123" s="145"/>
    </row>
    <row r="124" spans="1:7" ht="18" customHeight="1" x14ac:dyDescent="0.55000000000000004">
      <c r="A124" s="42"/>
      <c r="F124" s="126"/>
    </row>
    <row r="125" spans="1:7" ht="18" customHeight="1" x14ac:dyDescent="0.55000000000000004">
      <c r="A125" s="42" t="s">
        <v>312</v>
      </c>
      <c r="B125" s="105" t="s">
        <v>313</v>
      </c>
      <c r="E125" s="113">
        <v>-1160000</v>
      </c>
      <c r="F125" s="145"/>
    </row>
    <row r="126" spans="1:7" ht="18" customHeight="1" x14ac:dyDescent="0.55000000000000004">
      <c r="A126" s="42"/>
      <c r="F126" s="126"/>
    </row>
    <row r="127" spans="1:7" ht="18" customHeight="1" x14ac:dyDescent="0.55000000000000004">
      <c r="A127" s="42" t="s">
        <v>314</v>
      </c>
      <c r="B127" s="105" t="s">
        <v>315</v>
      </c>
      <c r="E127" s="113">
        <v>-35594000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1053419.6838770001</v>
      </c>
      <c r="E141" s="147">
        <f>E36</f>
        <v>931666.93925681501</v>
      </c>
      <c r="F141" s="147">
        <f>F36</f>
        <v>0</v>
      </c>
      <c r="G141" s="147">
        <f>G36</f>
        <v>0</v>
      </c>
      <c r="H141" s="147">
        <f>H36</f>
        <v>1985086.6231338151</v>
      </c>
    </row>
    <row r="142" spans="1:8" ht="18" customHeight="1" x14ac:dyDescent="0.55000000000000004">
      <c r="A142" s="42" t="s">
        <v>148</v>
      </c>
      <c r="B142" s="105" t="s">
        <v>176</v>
      </c>
      <c r="D142" s="147">
        <f>D49</f>
        <v>5843282.6133699995</v>
      </c>
      <c r="E142" s="147">
        <f>E49</f>
        <v>5135461.83</v>
      </c>
      <c r="F142" s="147">
        <f>F49</f>
        <v>0</v>
      </c>
      <c r="G142" s="147">
        <f>G49</f>
        <v>0</v>
      </c>
      <c r="H142" s="147">
        <f>H49</f>
        <v>10978744.44337</v>
      </c>
    </row>
    <row r="143" spans="1:8" ht="18" customHeight="1" x14ac:dyDescent="0.55000000000000004">
      <c r="A143" s="42" t="s">
        <v>200</v>
      </c>
      <c r="B143" s="105" t="s">
        <v>177</v>
      </c>
      <c r="D143" s="147">
        <f>D64</f>
        <v>21423209.899999999</v>
      </c>
      <c r="E143" s="147">
        <f>E64</f>
        <v>0</v>
      </c>
      <c r="F143" s="147">
        <f>F64</f>
        <v>0</v>
      </c>
      <c r="G143" s="147">
        <f>G64</f>
        <v>3304437</v>
      </c>
      <c r="H143" s="147">
        <f>H64</f>
        <v>18118772.899999999</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26500</v>
      </c>
      <c r="E145" s="147">
        <f>E82</f>
        <v>0</v>
      </c>
      <c r="F145" s="147">
        <f>F82</f>
        <v>0</v>
      </c>
      <c r="G145" s="147">
        <f>G82</f>
        <v>0</v>
      </c>
      <c r="H145" s="147">
        <f>H82</f>
        <v>26500</v>
      </c>
    </row>
    <row r="146" spans="1:8" ht="18" customHeight="1" x14ac:dyDescent="0.55000000000000004">
      <c r="A146" s="42" t="s">
        <v>166</v>
      </c>
      <c r="B146" s="105" t="s">
        <v>178</v>
      </c>
      <c r="D146" s="147">
        <f>D98</f>
        <v>665491.18104000005</v>
      </c>
      <c r="E146" s="147">
        <f>E98</f>
        <v>495206.28952430724</v>
      </c>
      <c r="F146" s="147">
        <f>F98</f>
        <v>0</v>
      </c>
      <c r="G146" s="147">
        <f>G98</f>
        <v>0</v>
      </c>
      <c r="H146" s="147">
        <f>H98</f>
        <v>1160697.4705643072</v>
      </c>
    </row>
    <row r="147" spans="1:8" ht="18" customHeight="1" x14ac:dyDescent="0.55000000000000004">
      <c r="A147" s="42" t="s">
        <v>170</v>
      </c>
      <c r="B147" s="105" t="s">
        <v>11</v>
      </c>
      <c r="D147" s="114">
        <f>D108</f>
        <v>100933.66328000001</v>
      </c>
      <c r="E147" s="114">
        <f>E108</f>
        <v>52348.308615112386</v>
      </c>
      <c r="F147" s="114">
        <f>F108</f>
        <v>0</v>
      </c>
      <c r="G147" s="114">
        <f>G108</f>
        <v>0</v>
      </c>
      <c r="H147" s="114">
        <f>H108</f>
        <v>153281.8175875562</v>
      </c>
    </row>
    <row r="148" spans="1:8" ht="18" customHeight="1" x14ac:dyDescent="0.55000000000000004">
      <c r="A148" s="42" t="s">
        <v>235</v>
      </c>
      <c r="B148" s="105" t="s">
        <v>179</v>
      </c>
      <c r="D148" s="148" t="s">
        <v>321</v>
      </c>
      <c r="E148" s="148" t="s">
        <v>321</v>
      </c>
      <c r="F148" s="148"/>
      <c r="G148" s="148" t="s">
        <v>321</v>
      </c>
      <c r="H148" s="147">
        <f>H111</f>
        <v>3907000</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3763988.5892979768</v>
      </c>
      <c r="E150" s="114">
        <f>E18</f>
        <v>0</v>
      </c>
      <c r="F150" s="114">
        <f>F18</f>
        <v>0</v>
      </c>
      <c r="G150" s="114">
        <f>G18</f>
        <v>3042969.0592495883</v>
      </c>
      <c r="H150" s="114">
        <f>H18</f>
        <v>721019.53004838852</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32876825.630864974</v>
      </c>
      <c r="E152" s="199">
        <f>SUM(E141:E150)</f>
        <v>6614683.3673962355</v>
      </c>
      <c r="F152" s="199">
        <f>SUM(F141:F150)</f>
        <v>0</v>
      </c>
      <c r="G152" s="199">
        <f>SUM(G141:G150)</f>
        <v>6347406.0592495883</v>
      </c>
      <c r="H152" s="199">
        <f>SUM(H141:H150)</f>
        <v>37051102.784704059</v>
      </c>
    </row>
    <row r="154" spans="1:8" ht="18" customHeight="1" x14ac:dyDescent="0.55000000000000004">
      <c r="A154" s="110" t="s">
        <v>322</v>
      </c>
      <c r="B154" s="105" t="s">
        <v>323</v>
      </c>
      <c r="D154" s="200">
        <f>H152/E121</f>
        <v>0.13869597020541388</v>
      </c>
    </row>
    <row r="155" spans="1:8" ht="18" customHeight="1" x14ac:dyDescent="0.55000000000000004">
      <c r="A155" s="110" t="s">
        <v>324</v>
      </c>
      <c r="B155" s="105" t="s">
        <v>325</v>
      </c>
      <c r="D155" s="200">
        <f>H152/E127</f>
        <v>-1.0409367529556683</v>
      </c>
    </row>
  </sheetData>
  <mergeCells count="4">
    <mergeCell ref="C2:D2"/>
    <mergeCell ref="C5:E5"/>
    <mergeCell ref="C9:E9"/>
    <mergeCell ref="B13:D13"/>
  </mergeCells>
  <printOptions headings="1" gridLines="1"/>
  <pageMargins left="0.17" right="0.16" top="0.35" bottom="0.32" header="0.17" footer="0.17"/>
  <pageSetup paperSize="5" scale="84" fitToHeight="0"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19B1-E4CC-468B-8C0B-AFE618FFA75F}">
  <dimension ref="A1:J155"/>
  <sheetViews>
    <sheetView showGridLines="0" topLeftCell="A129"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22</v>
      </c>
      <c r="D5" s="550"/>
      <c r="E5" s="164"/>
      <c r="F5" s="155"/>
    </row>
    <row r="6" spans="1:8" ht="18" customHeight="1" x14ac:dyDescent="0.55000000000000004">
      <c r="B6" s="42" t="s">
        <v>239</v>
      </c>
      <c r="C6" s="157">
        <v>210039</v>
      </c>
      <c r="D6" s="157"/>
      <c r="E6" s="157"/>
      <c r="F6" s="158"/>
    </row>
    <row r="7" spans="1:8" ht="18" customHeight="1" x14ac:dyDescent="0.55000000000000004">
      <c r="B7" s="42" t="s">
        <v>241</v>
      </c>
      <c r="C7" s="156">
        <v>1011</v>
      </c>
      <c r="D7" s="156"/>
      <c r="E7" s="156"/>
      <c r="F7" s="159"/>
    </row>
    <row r="8" spans="1:8" ht="18" customHeight="1" x14ac:dyDescent="0.55000000000000004">
      <c r="C8" s="160"/>
      <c r="D8" s="160"/>
      <c r="E8" s="160"/>
      <c r="F8" s="126"/>
    </row>
    <row r="9" spans="1:8" ht="18" customHeight="1" x14ac:dyDescent="0.55000000000000004">
      <c r="B9" s="42" t="s">
        <v>243</v>
      </c>
      <c r="C9" s="164" t="s">
        <v>516</v>
      </c>
      <c r="D9" s="164"/>
      <c r="E9" s="164"/>
      <c r="F9" s="155"/>
    </row>
    <row r="10" spans="1:8" ht="18" customHeight="1" x14ac:dyDescent="0.55000000000000004">
      <c r="B10" s="42" t="s">
        <v>245</v>
      </c>
      <c r="C10" s="162" t="s">
        <v>517</v>
      </c>
      <c r="D10" s="162"/>
      <c r="E10" s="162"/>
      <c r="F10" s="163"/>
    </row>
    <row r="11" spans="1:8" ht="18" customHeight="1" x14ac:dyDescent="0.55000000000000004">
      <c r="B11" s="42" t="s">
        <v>247</v>
      </c>
      <c r="C11" s="554" t="s">
        <v>518</v>
      </c>
      <c r="D11" s="554"/>
      <c r="E11" s="55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2580889.4285620493</v>
      </c>
      <c r="E18" s="111"/>
      <c r="F18" s="111"/>
      <c r="G18" s="111">
        <v>2086501.1915255138</v>
      </c>
      <c r="H18" s="169">
        <f>(D18+E18)-G18</f>
        <v>494388.23703653552</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394827</v>
      </c>
      <c r="E21" s="120">
        <v>130281</v>
      </c>
      <c r="F21" s="120"/>
      <c r="G21" s="113">
        <v>11731</v>
      </c>
      <c r="H21" s="114">
        <f>(D21+E21)-F21-G21</f>
        <v>513377</v>
      </c>
    </row>
    <row r="22" spans="1:8" ht="18" customHeight="1" x14ac:dyDescent="0.55000000000000004">
      <c r="A22" s="42" t="s">
        <v>116</v>
      </c>
      <c r="B22" s="44" t="s">
        <v>117</v>
      </c>
      <c r="D22" s="113">
        <v>10312</v>
      </c>
      <c r="E22" s="120">
        <v>4845</v>
      </c>
      <c r="F22" s="120"/>
      <c r="G22" s="113"/>
      <c r="H22" s="114">
        <f t="shared" ref="H22:H34" si="0">(D22+E22)-F22-G22</f>
        <v>15157</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v>9300</v>
      </c>
      <c r="E24" s="120">
        <v>3066</v>
      </c>
      <c r="F24" s="120"/>
      <c r="G24" s="113"/>
      <c r="H24" s="114">
        <f t="shared" si="0"/>
        <v>12366</v>
      </c>
    </row>
    <row r="25" spans="1:8" ht="18" customHeight="1" x14ac:dyDescent="0.55000000000000004">
      <c r="A25" s="42" t="s">
        <v>122</v>
      </c>
      <c r="B25" s="44" t="s">
        <v>123</v>
      </c>
      <c r="D25" s="113">
        <v>1113</v>
      </c>
      <c r="E25" s="120">
        <v>367</v>
      </c>
      <c r="F25" s="120"/>
      <c r="G25" s="113"/>
      <c r="H25" s="114">
        <f t="shared" si="0"/>
        <v>1480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v>45037</v>
      </c>
      <c r="E28" s="120">
        <v>14857</v>
      </c>
      <c r="F28" s="120"/>
      <c r="G28" s="113"/>
      <c r="H28" s="114">
        <f t="shared" si="0"/>
        <v>59894</v>
      </c>
    </row>
    <row r="29" spans="1:8" ht="18" customHeight="1" x14ac:dyDescent="0.55000000000000004">
      <c r="A29" s="42" t="s">
        <v>129</v>
      </c>
      <c r="B29" s="44" t="s">
        <v>130</v>
      </c>
      <c r="D29" s="113">
        <f>71711+3347</f>
        <v>75058</v>
      </c>
      <c r="E29" s="120">
        <f>53346+2178</f>
        <v>55524</v>
      </c>
      <c r="F29" s="120"/>
      <c r="G29" s="113"/>
      <c r="H29" s="114">
        <f t="shared" si="0"/>
        <v>130582</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535647</v>
      </c>
      <c r="E36" s="114">
        <f>SUM(E21:E34)</f>
        <v>208940</v>
      </c>
      <c r="F36" s="114">
        <f>SUM(F21:F34)</f>
        <v>0</v>
      </c>
      <c r="G36" s="114">
        <f>SUM(G21:G34)</f>
        <v>11731</v>
      </c>
      <c r="H36" s="114">
        <f>SUM(H21:H34)</f>
        <v>732856</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c r="E41" s="120"/>
      <c r="F41" s="120"/>
      <c r="G41" s="113"/>
      <c r="H41" s="114">
        <f t="shared" ref="H41:H47" si="1">(D41+E41)-F41-G41</f>
        <v>0</v>
      </c>
    </row>
    <row r="42" spans="1:8" ht="18" customHeight="1" x14ac:dyDescent="0.55000000000000004">
      <c r="A42" s="42" t="s">
        <v>194</v>
      </c>
      <c r="B42" s="44" t="s">
        <v>142</v>
      </c>
      <c r="D42" s="113">
        <v>68383</v>
      </c>
      <c r="E42" s="120">
        <v>50878</v>
      </c>
      <c r="F42" s="120"/>
      <c r="G42" s="113"/>
      <c r="H42" s="114">
        <f t="shared" si="1"/>
        <v>119261</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68383</v>
      </c>
      <c r="E49" s="114">
        <f>SUM(E40:E47)</f>
        <v>50878</v>
      </c>
      <c r="F49" s="114">
        <f>SUM(F40:F47)</f>
        <v>0</v>
      </c>
      <c r="G49" s="114">
        <f>SUM(G40:G47)</f>
        <v>0</v>
      </c>
      <c r="H49" s="114">
        <f>SUM(H40:H47)</f>
        <v>119261</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130" t="s">
        <v>519</v>
      </c>
      <c r="D54" s="113">
        <v>2766664</v>
      </c>
      <c r="E54" s="120">
        <v>2058121</v>
      </c>
      <c r="F54" s="120"/>
      <c r="G54" s="113">
        <v>1971460</v>
      </c>
      <c r="H54" s="114">
        <f t="shared" ref="H54:H62" si="2">(D54+E54)-F54-G54</f>
        <v>2853325</v>
      </c>
    </row>
    <row r="55" spans="1:8" ht="18" customHeight="1" x14ac:dyDescent="0.55000000000000004">
      <c r="A55" s="42" t="s">
        <v>262</v>
      </c>
      <c r="B55" s="133" t="s">
        <v>520</v>
      </c>
      <c r="D55" s="113">
        <v>516575</v>
      </c>
      <c r="E55" s="120">
        <v>384280</v>
      </c>
      <c r="F55" s="120"/>
      <c r="G55" s="113">
        <v>71542</v>
      </c>
      <c r="H55" s="114">
        <f t="shared" si="2"/>
        <v>829313</v>
      </c>
    </row>
    <row r="56" spans="1:8" ht="18" customHeight="1" x14ac:dyDescent="0.55000000000000004">
      <c r="A56" s="42" t="s">
        <v>264</v>
      </c>
      <c r="B56" s="130" t="s">
        <v>521</v>
      </c>
      <c r="D56" s="113">
        <v>394191</v>
      </c>
      <c r="E56" s="120">
        <v>293239</v>
      </c>
      <c r="F56" s="120"/>
      <c r="G56" s="113">
        <v>237198</v>
      </c>
      <c r="H56" s="114">
        <f t="shared" si="2"/>
        <v>450232</v>
      </c>
    </row>
    <row r="57" spans="1:8" ht="18" customHeight="1" x14ac:dyDescent="0.55000000000000004">
      <c r="A57" s="42" t="s">
        <v>266</v>
      </c>
      <c r="B57" s="130" t="s">
        <v>522</v>
      </c>
      <c r="D57" s="113">
        <v>120047</v>
      </c>
      <c r="E57" s="120">
        <v>89303</v>
      </c>
      <c r="F57" s="120"/>
      <c r="G57" s="113">
        <v>132701</v>
      </c>
      <c r="H57" s="114">
        <f t="shared" si="2"/>
        <v>76649</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3797477</v>
      </c>
      <c r="E64" s="114">
        <f>SUM(E53:E62)</f>
        <v>2824943</v>
      </c>
      <c r="F64" s="114">
        <f>SUM(F53:F62)</f>
        <v>0</v>
      </c>
      <c r="G64" s="114">
        <f>SUM(G53:G62)</f>
        <v>2412901</v>
      </c>
      <c r="H64" s="114">
        <f>SUM(H53:H62)</f>
        <v>4209519</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24722</v>
      </c>
      <c r="E77" s="136"/>
      <c r="F77" s="122"/>
      <c r="G77" s="113"/>
      <c r="H77" s="114">
        <f>(D77-F77-G77)</f>
        <v>24722</v>
      </c>
    </row>
    <row r="78" spans="1:10" ht="18" customHeight="1" x14ac:dyDescent="0.55000000000000004">
      <c r="A78" s="42" t="s">
        <v>205</v>
      </c>
      <c r="B78" s="44" t="s">
        <v>156</v>
      </c>
      <c r="D78" s="113">
        <v>8403</v>
      </c>
      <c r="E78" s="136"/>
      <c r="F78" s="122"/>
      <c r="G78" s="113"/>
      <c r="H78" s="114">
        <f>(D78-F78-G78)</f>
        <v>8403</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33125</v>
      </c>
      <c r="E82" s="138"/>
      <c r="F82" s="114">
        <f>SUM(F77:F80)</f>
        <v>0</v>
      </c>
      <c r="G82" s="114">
        <f>SUM(G77:G80)</f>
        <v>0</v>
      </c>
      <c r="H82" s="114">
        <f>SUM(H77:H80)</f>
        <v>33125</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v>1268</v>
      </c>
      <c r="E87" s="120"/>
      <c r="F87" s="120"/>
      <c r="G87" s="113"/>
      <c r="H87" s="114">
        <f t="shared" ref="H87:H96" si="3">(D87+E87)-F87-G87</f>
        <v>1268</v>
      </c>
    </row>
    <row r="88" spans="1:8" ht="18" customHeight="1" x14ac:dyDescent="0.55000000000000004">
      <c r="A88" s="42" t="s">
        <v>210</v>
      </c>
      <c r="B88" s="44" t="s">
        <v>186</v>
      </c>
      <c r="D88" s="113">
        <v>8617</v>
      </c>
      <c r="E88" s="120">
        <v>2843</v>
      </c>
      <c r="F88" s="120">
        <v>678</v>
      </c>
      <c r="G88" s="113"/>
      <c r="H88" s="114">
        <f t="shared" si="3"/>
        <v>10782</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v>14091</v>
      </c>
      <c r="E90" s="120">
        <v>4649</v>
      </c>
      <c r="F90" s="120"/>
      <c r="G90" s="113"/>
      <c r="H90" s="114">
        <f t="shared" si="3"/>
        <v>18740</v>
      </c>
    </row>
    <row r="91" spans="1:8" ht="18" customHeight="1" x14ac:dyDescent="0.55000000000000004">
      <c r="A91" s="42" t="s">
        <v>213</v>
      </c>
      <c r="B91" s="44" t="s">
        <v>164</v>
      </c>
      <c r="D91" s="113">
        <v>12935</v>
      </c>
      <c r="E91" s="120">
        <v>4265</v>
      </c>
      <c r="F91" s="120"/>
      <c r="G91" s="113"/>
      <c r="H91" s="114">
        <f t="shared" si="3"/>
        <v>17200</v>
      </c>
    </row>
    <row r="92" spans="1:8" ht="18" customHeight="1" x14ac:dyDescent="0.55000000000000004">
      <c r="A92" s="42" t="s">
        <v>214</v>
      </c>
      <c r="B92" s="44" t="s">
        <v>187</v>
      </c>
      <c r="D92" s="139">
        <v>25708</v>
      </c>
      <c r="E92" s="120">
        <v>8983</v>
      </c>
      <c r="F92" s="189"/>
      <c r="G92" s="139"/>
      <c r="H92" s="114">
        <f t="shared" si="3"/>
        <v>34691</v>
      </c>
    </row>
    <row r="93" spans="1:8" ht="18" customHeight="1" x14ac:dyDescent="0.55000000000000004">
      <c r="A93" s="42" t="s">
        <v>215</v>
      </c>
      <c r="B93" s="44" t="s">
        <v>189</v>
      </c>
      <c r="D93" s="113">
        <v>221</v>
      </c>
      <c r="E93" s="120">
        <v>73</v>
      </c>
      <c r="F93" s="120"/>
      <c r="G93" s="113"/>
      <c r="H93" s="114">
        <f t="shared" si="3"/>
        <v>294</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62840</v>
      </c>
      <c r="E98" s="114">
        <f>SUM(E86:E96)</f>
        <v>20813</v>
      </c>
      <c r="F98" s="114">
        <f>SUM(F86:F96)</f>
        <v>678</v>
      </c>
      <c r="G98" s="114">
        <f>SUM(G86:G96)</f>
        <v>0</v>
      </c>
      <c r="H98" s="114">
        <f>SUM(H86:H96)</f>
        <v>82975</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5971</v>
      </c>
      <c r="E102" s="120">
        <v>1970</v>
      </c>
      <c r="F102" s="120"/>
      <c r="G102" s="113"/>
      <c r="H102" s="114">
        <f>(D102+E102)-F102-G102</f>
        <v>7941</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5971</v>
      </c>
      <c r="E108" s="114">
        <f>SUM(E102:E106)</f>
        <v>1970</v>
      </c>
      <c r="F108" s="114">
        <f>SUM(F102:F106)</f>
        <v>0</v>
      </c>
      <c r="G108" s="114">
        <f>SUM(G102:G106)</f>
        <v>0</v>
      </c>
      <c r="H108" s="114">
        <f>SUM(H102:H106)</f>
        <v>7941</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2799500.5300000003</v>
      </c>
      <c r="G111" s="113"/>
      <c r="H111" s="114">
        <f>F111-G111</f>
        <v>2799500.5300000003</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0.74390000000000001</v>
      </c>
      <c r="F114" s="143" t="s">
        <v>299</v>
      </c>
      <c r="G114" s="144">
        <v>0.3302693727563713</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148323726.34999999</v>
      </c>
      <c r="F117" s="145"/>
    </row>
    <row r="118" spans="1:7" ht="18" customHeight="1" x14ac:dyDescent="0.55000000000000004">
      <c r="A118" s="42" t="s">
        <v>304</v>
      </c>
      <c r="B118" s="44" t="s">
        <v>305</v>
      </c>
      <c r="E118" s="113">
        <v>3065083.69</v>
      </c>
      <c r="F118" s="145"/>
    </row>
    <row r="119" spans="1:7" ht="18" customHeight="1" x14ac:dyDescent="0.55000000000000004">
      <c r="A119" s="42" t="s">
        <v>306</v>
      </c>
      <c r="B119" s="105" t="s">
        <v>307</v>
      </c>
      <c r="E119" s="114">
        <f>SUM(E117:E118)</f>
        <v>151388810.03999999</v>
      </c>
      <c r="F119" s="146"/>
    </row>
    <row r="120" spans="1:7" ht="18" customHeight="1" x14ac:dyDescent="0.55000000000000004">
      <c r="A120" s="42"/>
      <c r="B120" s="105"/>
      <c r="F120" s="126"/>
    </row>
    <row r="121" spans="1:7" ht="18" customHeight="1" x14ac:dyDescent="0.55000000000000004">
      <c r="A121" s="42" t="s">
        <v>308</v>
      </c>
      <c r="B121" s="105" t="s">
        <v>309</v>
      </c>
      <c r="E121" s="113">
        <v>146404723.62</v>
      </c>
      <c r="F121" s="145"/>
    </row>
    <row r="122" spans="1:7" ht="18" customHeight="1" x14ac:dyDescent="0.55000000000000004">
      <c r="A122" s="42"/>
      <c r="F122" s="126"/>
    </row>
    <row r="123" spans="1:7" ht="18" customHeight="1" x14ac:dyDescent="0.55000000000000004">
      <c r="A123" s="42" t="s">
        <v>310</v>
      </c>
      <c r="B123" s="105" t="s">
        <v>311</v>
      </c>
      <c r="E123" s="113">
        <f>+E119-E121</f>
        <v>4984086.4199999869</v>
      </c>
      <c r="F123" s="145"/>
    </row>
    <row r="124" spans="1:7" ht="18" customHeight="1" x14ac:dyDescent="0.55000000000000004">
      <c r="A124" s="42"/>
      <c r="F124" s="126"/>
    </row>
    <row r="125" spans="1:7" ht="18" customHeight="1" x14ac:dyDescent="0.55000000000000004">
      <c r="A125" s="42" t="s">
        <v>312</v>
      </c>
      <c r="B125" s="105" t="s">
        <v>313</v>
      </c>
      <c r="E125" s="113">
        <v>149421.31</v>
      </c>
      <c r="F125" s="145"/>
    </row>
    <row r="126" spans="1:7" ht="18" customHeight="1" x14ac:dyDescent="0.55000000000000004">
      <c r="A126" s="42"/>
      <c r="F126" s="126"/>
    </row>
    <row r="127" spans="1:7" ht="18" customHeight="1" x14ac:dyDescent="0.55000000000000004">
      <c r="A127" s="42" t="s">
        <v>314</v>
      </c>
      <c r="B127" s="105" t="s">
        <v>315</v>
      </c>
      <c r="E127" s="113">
        <f>+E123+E125</f>
        <v>5133507.7299999865</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535647</v>
      </c>
      <c r="E141" s="147">
        <f>E36</f>
        <v>208940</v>
      </c>
      <c r="F141" s="147">
        <f>F36</f>
        <v>0</v>
      </c>
      <c r="G141" s="147">
        <f>G36</f>
        <v>11731</v>
      </c>
      <c r="H141" s="147">
        <f>H36</f>
        <v>732856</v>
      </c>
    </row>
    <row r="142" spans="1:8" ht="18" customHeight="1" x14ac:dyDescent="0.55000000000000004">
      <c r="A142" s="42" t="s">
        <v>148</v>
      </c>
      <c r="B142" s="105" t="s">
        <v>176</v>
      </c>
      <c r="D142" s="147">
        <f>D49</f>
        <v>68383</v>
      </c>
      <c r="E142" s="147">
        <f>E49</f>
        <v>50878</v>
      </c>
      <c r="F142" s="147">
        <f>F49</f>
        <v>0</v>
      </c>
      <c r="G142" s="147">
        <f>G49</f>
        <v>0</v>
      </c>
      <c r="H142" s="147">
        <f>H49</f>
        <v>119261</v>
      </c>
    </row>
    <row r="143" spans="1:8" ht="18" customHeight="1" x14ac:dyDescent="0.55000000000000004">
      <c r="A143" s="42" t="s">
        <v>200</v>
      </c>
      <c r="B143" s="105" t="s">
        <v>177</v>
      </c>
      <c r="D143" s="147">
        <f>D64</f>
        <v>3797477</v>
      </c>
      <c r="E143" s="147">
        <f>E64</f>
        <v>2824943</v>
      </c>
      <c r="F143" s="147">
        <f>F64</f>
        <v>0</v>
      </c>
      <c r="G143" s="147">
        <f>G64</f>
        <v>2412901</v>
      </c>
      <c r="H143" s="147">
        <f>H64</f>
        <v>4209519</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33125</v>
      </c>
      <c r="E145" s="147">
        <f>E82</f>
        <v>0</v>
      </c>
      <c r="F145" s="147">
        <f>F82</f>
        <v>0</v>
      </c>
      <c r="G145" s="147">
        <f>G82</f>
        <v>0</v>
      </c>
      <c r="H145" s="147">
        <f>H82</f>
        <v>33125</v>
      </c>
    </row>
    <row r="146" spans="1:8" ht="18" customHeight="1" x14ac:dyDescent="0.55000000000000004">
      <c r="A146" s="42" t="s">
        <v>166</v>
      </c>
      <c r="B146" s="105" t="s">
        <v>178</v>
      </c>
      <c r="D146" s="147">
        <f>D98</f>
        <v>62840</v>
      </c>
      <c r="E146" s="147">
        <f>E98</f>
        <v>20813</v>
      </c>
      <c r="F146" s="147">
        <f>F98</f>
        <v>678</v>
      </c>
      <c r="G146" s="147">
        <f>G98</f>
        <v>0</v>
      </c>
      <c r="H146" s="147">
        <f>H98</f>
        <v>82975</v>
      </c>
    </row>
    <row r="147" spans="1:8" ht="18" customHeight="1" x14ac:dyDescent="0.55000000000000004">
      <c r="A147" s="42" t="s">
        <v>170</v>
      </c>
      <c r="B147" s="105" t="s">
        <v>11</v>
      </c>
      <c r="D147" s="114">
        <f>D108</f>
        <v>5971</v>
      </c>
      <c r="E147" s="114">
        <f>E108</f>
        <v>1970</v>
      </c>
      <c r="F147" s="114">
        <f>F108</f>
        <v>0</v>
      </c>
      <c r="G147" s="114">
        <f>G108</f>
        <v>0</v>
      </c>
      <c r="H147" s="114">
        <f>H108</f>
        <v>7941</v>
      </c>
    </row>
    <row r="148" spans="1:8" ht="18" customHeight="1" x14ac:dyDescent="0.55000000000000004">
      <c r="A148" s="42" t="s">
        <v>235</v>
      </c>
      <c r="B148" s="105" t="s">
        <v>179</v>
      </c>
      <c r="D148" s="148" t="s">
        <v>321</v>
      </c>
      <c r="E148" s="148" t="s">
        <v>321</v>
      </c>
      <c r="F148" s="148"/>
      <c r="G148" s="148" t="s">
        <v>321</v>
      </c>
      <c r="H148" s="147">
        <f>H111</f>
        <v>2799500.5300000003</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2580889.4285620493</v>
      </c>
      <c r="E150" s="114">
        <f>E18</f>
        <v>0</v>
      </c>
      <c r="F150" s="114">
        <f>F18</f>
        <v>0</v>
      </c>
      <c r="G150" s="114">
        <f>G18</f>
        <v>2086501.1915255138</v>
      </c>
      <c r="H150" s="114">
        <f>H18</f>
        <v>494388.23703653552</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7084332.4285620488</v>
      </c>
      <c r="E152" s="199">
        <f>SUM(E141:E150)</f>
        <v>3107544</v>
      </c>
      <c r="F152" s="199">
        <f>SUM(F141:F150)</f>
        <v>678</v>
      </c>
      <c r="G152" s="199">
        <f>SUM(G141:G150)</f>
        <v>4511133.1915255133</v>
      </c>
      <c r="H152" s="199">
        <f>SUM(H141:H150)</f>
        <v>8479565.7670365348</v>
      </c>
    </row>
    <row r="154" spans="1:8" ht="18" customHeight="1" x14ac:dyDescent="0.55000000000000004">
      <c r="A154" s="110" t="s">
        <v>322</v>
      </c>
      <c r="B154" s="105" t="s">
        <v>323</v>
      </c>
      <c r="D154" s="200">
        <f>H152/E121</f>
        <v>5.7918662440466243E-2</v>
      </c>
    </row>
    <row r="155" spans="1:8" ht="18" customHeight="1" x14ac:dyDescent="0.55000000000000004">
      <c r="A155" s="110" t="s">
        <v>324</v>
      </c>
      <c r="B155" s="105" t="s">
        <v>325</v>
      </c>
      <c r="D155" s="200">
        <f>H152/E127</f>
        <v>1.651807343638023</v>
      </c>
    </row>
  </sheetData>
  <mergeCells count="4">
    <mergeCell ref="C2:D2"/>
    <mergeCell ref="C5:D5"/>
    <mergeCell ref="C11:E11"/>
    <mergeCell ref="B13:D13"/>
  </mergeCells>
  <hyperlinks>
    <hyperlink ref="C11" r:id="rId1" xr:uid="{307F4993-E7E1-4156-9065-1161E2CD725C}"/>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FFF4-B587-4CA0-BFE2-B874AD4CEC9E}">
  <dimension ref="A1:J155"/>
  <sheetViews>
    <sheetView showGridLines="0" topLeftCell="A126"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161" t="s">
        <v>23</v>
      </c>
      <c r="D5" s="161"/>
      <c r="E5" s="164"/>
      <c r="F5" s="155"/>
    </row>
    <row r="6" spans="1:8" ht="18" customHeight="1" x14ac:dyDescent="0.55000000000000004">
      <c r="B6" s="42" t="s">
        <v>239</v>
      </c>
      <c r="C6" s="346">
        <v>40</v>
      </c>
      <c r="E6" s="157"/>
      <c r="F6" s="158"/>
    </row>
    <row r="7" spans="1:8" ht="18" customHeight="1" x14ac:dyDescent="0.55000000000000004">
      <c r="B7" s="42" t="s">
        <v>241</v>
      </c>
      <c r="C7" s="156">
        <v>1557</v>
      </c>
      <c r="D7" s="347"/>
      <c r="E7" s="156"/>
      <c r="F7" s="159"/>
    </row>
    <row r="8" spans="1:8" ht="18" customHeight="1" x14ac:dyDescent="0.55000000000000004">
      <c r="C8" s="160"/>
      <c r="D8" s="385"/>
      <c r="E8" s="160"/>
      <c r="F8" s="126"/>
    </row>
    <row r="9" spans="1:8" ht="18" customHeight="1" x14ac:dyDescent="0.55000000000000004">
      <c r="B9" s="42" t="s">
        <v>243</v>
      </c>
      <c r="C9" s="161" t="s">
        <v>398</v>
      </c>
      <c r="E9" s="164"/>
      <c r="F9" s="155"/>
    </row>
    <row r="10" spans="1:8" ht="18" customHeight="1" x14ac:dyDescent="0.55000000000000004">
      <c r="B10" s="42" t="s">
        <v>245</v>
      </c>
      <c r="C10" s="161" t="s">
        <v>399</v>
      </c>
      <c r="E10" s="162"/>
      <c r="F10" s="163"/>
    </row>
    <row r="11" spans="1:8" ht="18" customHeight="1" x14ac:dyDescent="0.55000000000000004">
      <c r="B11" s="42" t="s">
        <v>247</v>
      </c>
      <c r="C11" s="386" t="s">
        <v>400</v>
      </c>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4443319.1005437691</v>
      </c>
      <c r="E18" s="111"/>
      <c r="F18" s="111"/>
      <c r="G18" s="111">
        <v>3592168.8449776056</v>
      </c>
      <c r="H18" s="169">
        <f>(D18+E18)-G18</f>
        <v>851150.25556616345</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424</v>
      </c>
      <c r="E21" s="120">
        <v>51</v>
      </c>
      <c r="F21" s="120"/>
      <c r="G21" s="113"/>
      <c r="H21" s="114">
        <f>(D21+E21)-F21-G21</f>
        <v>475</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v>1770</v>
      </c>
      <c r="E23" s="120">
        <v>212</v>
      </c>
      <c r="F23" s="120"/>
      <c r="G23" s="113"/>
      <c r="H23" s="114">
        <f t="shared" si="0"/>
        <v>1982</v>
      </c>
    </row>
    <row r="24" spans="1:8" ht="18" customHeight="1" x14ac:dyDescent="0.55000000000000004">
      <c r="A24" s="42" t="s">
        <v>120</v>
      </c>
      <c r="B24" s="44" t="s">
        <v>121</v>
      </c>
      <c r="D24" s="113">
        <v>114387</v>
      </c>
      <c r="E24" s="120">
        <v>13726</v>
      </c>
      <c r="F24" s="120"/>
      <c r="G24" s="113"/>
      <c r="H24" s="114">
        <f t="shared" si="0"/>
        <v>128113</v>
      </c>
    </row>
    <row r="25" spans="1:8" ht="18" customHeight="1" x14ac:dyDescent="0.55000000000000004">
      <c r="A25" s="42" t="s">
        <v>122</v>
      </c>
      <c r="B25" s="44" t="s">
        <v>123</v>
      </c>
      <c r="D25" s="113">
        <v>132150</v>
      </c>
      <c r="E25" s="120">
        <v>111644</v>
      </c>
      <c r="F25" s="120"/>
      <c r="G25" s="113"/>
      <c r="H25" s="114">
        <f t="shared" si="0"/>
        <v>243794</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v>34505</v>
      </c>
      <c r="E28" s="120">
        <v>4141</v>
      </c>
      <c r="F28" s="120"/>
      <c r="G28" s="113"/>
      <c r="H28" s="114">
        <f t="shared" si="0"/>
        <v>38646</v>
      </c>
    </row>
    <row r="29" spans="1:8" ht="18" customHeight="1" x14ac:dyDescent="0.55000000000000004">
      <c r="A29" s="42" t="s">
        <v>129</v>
      </c>
      <c r="B29" s="44" t="s">
        <v>130</v>
      </c>
      <c r="D29" s="113">
        <v>4519964</v>
      </c>
      <c r="E29" s="120">
        <v>854086</v>
      </c>
      <c r="F29" s="120"/>
      <c r="G29" s="113">
        <v>1913666</v>
      </c>
      <c r="H29" s="114">
        <f t="shared" si="0"/>
        <v>3460384</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4803200</v>
      </c>
      <c r="E36" s="114">
        <f>SUM(E21:E34)</f>
        <v>983860</v>
      </c>
      <c r="F36" s="114">
        <f>SUM(F21:F34)</f>
        <v>0</v>
      </c>
      <c r="G36" s="114">
        <f>SUM(G21:G34)</f>
        <v>1913666</v>
      </c>
      <c r="H36" s="114">
        <f>SUM(H21:H34)</f>
        <v>3873394</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v>119660</v>
      </c>
      <c r="E41" s="120">
        <v>109369</v>
      </c>
      <c r="F41" s="120"/>
      <c r="G41" s="113"/>
      <c r="H41" s="114">
        <f t="shared" ref="H41:H47" si="1">(D41+E41)-F41-G41</f>
        <v>229029</v>
      </c>
    </row>
    <row r="42" spans="1:8" ht="18" customHeight="1" x14ac:dyDescent="0.55000000000000004">
      <c r="A42" s="42" t="s">
        <v>194</v>
      </c>
      <c r="B42" s="44" t="s">
        <v>142</v>
      </c>
      <c r="D42" s="113">
        <v>839746</v>
      </c>
      <c r="E42" s="120">
        <v>767528</v>
      </c>
      <c r="F42" s="120"/>
      <c r="G42" s="113"/>
      <c r="H42" s="114">
        <f t="shared" si="1"/>
        <v>1607274</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959406</v>
      </c>
      <c r="E49" s="114">
        <f>SUM(E40:E47)</f>
        <v>876897</v>
      </c>
      <c r="F49" s="114">
        <f>SUM(F40:F47)</f>
        <v>0</v>
      </c>
      <c r="G49" s="114">
        <f>SUM(G40:G47)</f>
        <v>0</v>
      </c>
      <c r="H49" s="114">
        <f>SUM(H40:H47)</f>
        <v>1836303</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14">
        <v>10056726</v>
      </c>
      <c r="E53" s="232">
        <v>6349467</v>
      </c>
      <c r="F53" s="232"/>
      <c r="G53" s="214">
        <v>4628617</v>
      </c>
      <c r="H53" s="114">
        <f>(D53+E53)-F53-G53</f>
        <v>11777576</v>
      </c>
    </row>
    <row r="54" spans="1:8" ht="18" customHeight="1" x14ac:dyDescent="0.55000000000000004">
      <c r="A54" s="42" t="s">
        <v>260</v>
      </c>
      <c r="B54" s="130"/>
      <c r="D54" s="113"/>
      <c r="E54" s="120"/>
      <c r="F54" s="120"/>
      <c r="G54" s="113"/>
      <c r="H54" s="114">
        <f t="shared" ref="H54:H62" si="2">(D54+E54)-F54-G54</f>
        <v>0</v>
      </c>
    </row>
    <row r="55" spans="1:8" ht="18" customHeight="1" x14ac:dyDescent="0.55000000000000004">
      <c r="A55" s="42" t="s">
        <v>262</v>
      </c>
      <c r="B55" s="133"/>
      <c r="D55" s="113"/>
      <c r="E55" s="120"/>
      <c r="F55" s="120"/>
      <c r="G55" s="113"/>
      <c r="H55" s="114">
        <f t="shared" si="2"/>
        <v>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10056726</v>
      </c>
      <c r="E64" s="114">
        <f>SUM(E53:E62)</f>
        <v>6349467</v>
      </c>
      <c r="F64" s="114">
        <f>SUM(F53:F62)</f>
        <v>0</v>
      </c>
      <c r="G64" s="114">
        <f>SUM(G53:G62)</f>
        <v>4628617</v>
      </c>
      <c r="H64" s="114">
        <f>SUM(H53:H62)</f>
        <v>11777576</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232">
        <v>111436</v>
      </c>
      <c r="E68" s="232">
        <v>101853</v>
      </c>
      <c r="F68" s="120"/>
      <c r="G68" s="188"/>
      <c r="H68" s="114">
        <f>(D68+E68)-F68-G68</f>
        <v>213289</v>
      </c>
      <c r="J68" s="129"/>
    </row>
    <row r="69" spans="1:10" ht="18" customHeight="1" x14ac:dyDescent="0.55000000000000004">
      <c r="A69" s="42" t="s">
        <v>202</v>
      </c>
      <c r="B69" s="44" t="s">
        <v>153</v>
      </c>
      <c r="D69" s="232">
        <v>257247</v>
      </c>
      <c r="E69" s="232">
        <v>235124</v>
      </c>
      <c r="F69" s="120"/>
      <c r="G69" s="188"/>
      <c r="H69" s="114">
        <f>(D69+E69)-F69-G69</f>
        <v>492371</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368683</v>
      </c>
      <c r="E74" s="135">
        <f>SUM(E68:E72)</f>
        <v>336977</v>
      </c>
      <c r="F74" s="135">
        <f>SUM(F68:F72)</f>
        <v>0</v>
      </c>
      <c r="G74" s="114">
        <f>SUM(G68:G72)</f>
        <v>0</v>
      </c>
      <c r="H74" s="114">
        <f>SUM(H68:H72)</f>
        <v>705660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182350</v>
      </c>
      <c r="E77" s="136"/>
      <c r="F77" s="122"/>
      <c r="G77" s="113"/>
      <c r="H77" s="114">
        <f>(D77-F77-G77)</f>
        <v>182350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v>47468</v>
      </c>
      <c r="E79" s="136"/>
      <c r="F79" s="122"/>
      <c r="G79" s="113">
        <v>46956</v>
      </c>
      <c r="H79" s="114">
        <f>(D79-F79-G79)</f>
        <v>512</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229818</v>
      </c>
      <c r="E82" s="138"/>
      <c r="F82" s="114">
        <f>SUM(F77:F80)</f>
        <v>0</v>
      </c>
      <c r="G82" s="114">
        <f>SUM(G77:G80)</f>
        <v>46956</v>
      </c>
      <c r="H82" s="114">
        <f>SUM(H77:H80)</f>
        <v>182862</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v>1041940</v>
      </c>
      <c r="E88" s="120">
        <v>834754</v>
      </c>
      <c r="F88" s="120"/>
      <c r="G88" s="113">
        <v>1007380</v>
      </c>
      <c r="H88" s="114">
        <f t="shared" si="3"/>
        <v>869314</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v>40311</v>
      </c>
      <c r="E91" s="120">
        <v>4837</v>
      </c>
      <c r="F91" s="120"/>
      <c r="G91" s="113">
        <v>40311</v>
      </c>
      <c r="H91" s="114">
        <f t="shared" si="3"/>
        <v>4837</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v>81850</v>
      </c>
      <c r="E93" s="120">
        <v>9822</v>
      </c>
      <c r="F93" s="120"/>
      <c r="G93" s="113"/>
      <c r="H93" s="114">
        <f t="shared" si="3"/>
        <v>91672</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1164101</v>
      </c>
      <c r="E98" s="114">
        <f>SUM(E86:E96)</f>
        <v>849413</v>
      </c>
      <c r="F98" s="114">
        <f>SUM(F86:F96)</f>
        <v>0</v>
      </c>
      <c r="G98" s="114">
        <f>SUM(G86:G96)</f>
        <v>1047691</v>
      </c>
      <c r="H98" s="114">
        <f>SUM(H86:H96)</f>
        <v>965823</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205042</v>
      </c>
      <c r="E102" s="120">
        <v>187408</v>
      </c>
      <c r="F102" s="120"/>
      <c r="G102" s="113"/>
      <c r="H102" s="114">
        <f>(D102+E102)-F102-G102</f>
        <v>392450</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205042</v>
      </c>
      <c r="E108" s="114">
        <f>SUM(E102:E106)</f>
        <v>187408</v>
      </c>
      <c r="F108" s="114">
        <f>SUM(F102:F106)</f>
        <v>0</v>
      </c>
      <c r="G108" s="114">
        <f>SUM(G102:G106)</f>
        <v>0</v>
      </c>
      <c r="H108" s="114">
        <f>SUM(H102:H106)</f>
        <v>392450</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4603315</v>
      </c>
      <c r="G111" s="113"/>
      <c r="H111" s="114">
        <f>F111-G111</f>
        <v>4603315</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0.91369999999999996</v>
      </c>
      <c r="F114" s="143" t="s">
        <v>299</v>
      </c>
      <c r="G114" s="144">
        <v>0.12</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290172077</v>
      </c>
      <c r="F117" s="145"/>
    </row>
    <row r="118" spans="1:7" ht="18" customHeight="1" x14ac:dyDescent="0.55000000000000004">
      <c r="A118" s="42" t="s">
        <v>304</v>
      </c>
      <c r="B118" s="44" t="s">
        <v>305</v>
      </c>
      <c r="E118" s="113">
        <v>8385905</v>
      </c>
      <c r="F118" s="145"/>
    </row>
    <row r="119" spans="1:7" ht="18" customHeight="1" x14ac:dyDescent="0.55000000000000004">
      <c r="A119" s="42" t="s">
        <v>306</v>
      </c>
      <c r="B119" s="105" t="s">
        <v>307</v>
      </c>
      <c r="E119" s="114">
        <f>SUM(E117:E118)</f>
        <v>298557982</v>
      </c>
      <c r="F119" s="146"/>
    </row>
    <row r="120" spans="1:7" ht="18" customHeight="1" x14ac:dyDescent="0.55000000000000004">
      <c r="A120" s="42"/>
      <c r="B120" s="105"/>
      <c r="F120" s="126"/>
    </row>
    <row r="121" spans="1:7" ht="18" customHeight="1" x14ac:dyDescent="0.55000000000000004">
      <c r="A121" s="42" t="s">
        <v>308</v>
      </c>
      <c r="B121" s="105" t="s">
        <v>309</v>
      </c>
      <c r="E121" s="113">
        <v>305327335</v>
      </c>
      <c r="F121" s="145"/>
    </row>
    <row r="122" spans="1:7" ht="18" customHeight="1" x14ac:dyDescent="0.55000000000000004">
      <c r="A122" s="42"/>
      <c r="F122" s="126"/>
    </row>
    <row r="123" spans="1:7" ht="18" customHeight="1" x14ac:dyDescent="0.55000000000000004">
      <c r="A123" s="42" t="s">
        <v>310</v>
      </c>
      <c r="B123" s="105" t="s">
        <v>311</v>
      </c>
      <c r="E123" s="113">
        <f>E119-E121</f>
        <v>-6769353</v>
      </c>
      <c r="F123" s="145"/>
    </row>
    <row r="124" spans="1:7" ht="18" customHeight="1" x14ac:dyDescent="0.55000000000000004">
      <c r="A124" s="42"/>
      <c r="F124" s="126"/>
    </row>
    <row r="125" spans="1:7" ht="18" customHeight="1" x14ac:dyDescent="0.55000000000000004">
      <c r="A125" s="42" t="s">
        <v>312</v>
      </c>
      <c r="B125" s="105" t="s">
        <v>313</v>
      </c>
      <c r="E125" s="113">
        <v>-12378353</v>
      </c>
      <c r="F125" s="145"/>
    </row>
    <row r="126" spans="1:7" ht="18" customHeight="1" x14ac:dyDescent="0.55000000000000004">
      <c r="A126" s="42"/>
      <c r="F126" s="126"/>
    </row>
    <row r="127" spans="1:7" ht="18" customHeight="1" x14ac:dyDescent="0.55000000000000004">
      <c r="A127" s="42" t="s">
        <v>314</v>
      </c>
      <c r="B127" s="105" t="s">
        <v>315</v>
      </c>
      <c r="E127" s="113">
        <f>E123+E125</f>
        <v>-19147706</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4803200</v>
      </c>
      <c r="E141" s="147">
        <f>E36</f>
        <v>983860</v>
      </c>
      <c r="F141" s="147">
        <f>F36</f>
        <v>0</v>
      </c>
      <c r="G141" s="147">
        <f>G36</f>
        <v>1913666</v>
      </c>
      <c r="H141" s="147">
        <f>H36</f>
        <v>3873394</v>
      </c>
    </row>
    <row r="142" spans="1:8" ht="18" customHeight="1" x14ac:dyDescent="0.55000000000000004">
      <c r="A142" s="42" t="s">
        <v>148</v>
      </c>
      <c r="B142" s="105" t="s">
        <v>176</v>
      </c>
      <c r="D142" s="147">
        <f>D49</f>
        <v>959406</v>
      </c>
      <c r="E142" s="147">
        <f>E49</f>
        <v>876897</v>
      </c>
      <c r="F142" s="147">
        <f>F49</f>
        <v>0</v>
      </c>
      <c r="G142" s="147">
        <f>G49</f>
        <v>0</v>
      </c>
      <c r="H142" s="147">
        <f>H49</f>
        <v>1836303</v>
      </c>
    </row>
    <row r="143" spans="1:8" ht="18" customHeight="1" x14ac:dyDescent="0.55000000000000004">
      <c r="A143" s="42" t="s">
        <v>200</v>
      </c>
      <c r="B143" s="105" t="s">
        <v>177</v>
      </c>
      <c r="D143" s="147">
        <f>D64</f>
        <v>10056726</v>
      </c>
      <c r="E143" s="147">
        <f>E64</f>
        <v>6349467</v>
      </c>
      <c r="F143" s="147">
        <f>F64</f>
        <v>0</v>
      </c>
      <c r="G143" s="147">
        <f>G64</f>
        <v>4628617</v>
      </c>
      <c r="H143" s="147">
        <f>H64</f>
        <v>11777576</v>
      </c>
    </row>
    <row r="144" spans="1:8" ht="18" customHeight="1" x14ac:dyDescent="0.55000000000000004">
      <c r="A144" s="42" t="s">
        <v>154</v>
      </c>
      <c r="B144" s="105" t="s">
        <v>8</v>
      </c>
      <c r="D144" s="147">
        <f>D74</f>
        <v>368683</v>
      </c>
      <c r="E144" s="147">
        <f>E74</f>
        <v>336977</v>
      </c>
      <c r="F144" s="147">
        <f>F74</f>
        <v>0</v>
      </c>
      <c r="G144" s="147">
        <f>G74</f>
        <v>0</v>
      </c>
      <c r="H144" s="147">
        <f>H74</f>
        <v>705660</v>
      </c>
    </row>
    <row r="145" spans="1:8" ht="18" customHeight="1" x14ac:dyDescent="0.55000000000000004">
      <c r="A145" s="42" t="s">
        <v>159</v>
      </c>
      <c r="B145" s="105" t="s">
        <v>9</v>
      </c>
      <c r="D145" s="147">
        <f>D82</f>
        <v>229818</v>
      </c>
      <c r="E145" s="147">
        <f>E82</f>
        <v>0</v>
      </c>
      <c r="F145" s="147">
        <f>F82</f>
        <v>0</v>
      </c>
      <c r="G145" s="147">
        <f>G82</f>
        <v>46956</v>
      </c>
      <c r="H145" s="147">
        <f>H82</f>
        <v>182862</v>
      </c>
    </row>
    <row r="146" spans="1:8" ht="18" customHeight="1" x14ac:dyDescent="0.55000000000000004">
      <c r="A146" s="42" t="s">
        <v>166</v>
      </c>
      <c r="B146" s="105" t="s">
        <v>178</v>
      </c>
      <c r="D146" s="147">
        <f>D98</f>
        <v>1164101</v>
      </c>
      <c r="E146" s="147">
        <f>E98</f>
        <v>849413</v>
      </c>
      <c r="F146" s="147">
        <f>F98</f>
        <v>0</v>
      </c>
      <c r="G146" s="147">
        <f>G98</f>
        <v>1047691</v>
      </c>
      <c r="H146" s="147">
        <f>H98</f>
        <v>965823</v>
      </c>
    </row>
    <row r="147" spans="1:8" ht="18" customHeight="1" x14ac:dyDescent="0.55000000000000004">
      <c r="A147" s="42" t="s">
        <v>170</v>
      </c>
      <c r="B147" s="105" t="s">
        <v>11</v>
      </c>
      <c r="D147" s="114">
        <f>D108</f>
        <v>205042</v>
      </c>
      <c r="E147" s="114">
        <f>E108</f>
        <v>187408</v>
      </c>
      <c r="F147" s="114">
        <f>F108</f>
        <v>0</v>
      </c>
      <c r="G147" s="114">
        <f>G108</f>
        <v>0</v>
      </c>
      <c r="H147" s="114">
        <f>H108</f>
        <v>392450</v>
      </c>
    </row>
    <row r="148" spans="1:8" ht="18" customHeight="1" x14ac:dyDescent="0.55000000000000004">
      <c r="A148" s="42" t="s">
        <v>235</v>
      </c>
      <c r="B148" s="105" t="s">
        <v>179</v>
      </c>
      <c r="D148" s="148" t="s">
        <v>321</v>
      </c>
      <c r="E148" s="148" t="s">
        <v>321</v>
      </c>
      <c r="F148" s="148"/>
      <c r="G148" s="148" t="s">
        <v>321</v>
      </c>
      <c r="H148" s="147">
        <f>H111</f>
        <v>4603315</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4443319.1005437691</v>
      </c>
      <c r="E150" s="114">
        <f>E18</f>
        <v>0</v>
      </c>
      <c r="F150" s="114">
        <f>F18</f>
        <v>0</v>
      </c>
      <c r="G150" s="114">
        <f>G18</f>
        <v>3592168.8449776056</v>
      </c>
      <c r="H150" s="114">
        <f>H18</f>
        <v>851150.25556616345</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22230295.100543767</v>
      </c>
      <c r="E152" s="199">
        <f>SUM(E141:E150)</f>
        <v>9584022</v>
      </c>
      <c r="F152" s="199">
        <f>SUM(F141:F150)</f>
        <v>0</v>
      </c>
      <c r="G152" s="199">
        <f>SUM(G141:G150)</f>
        <v>11229098.844977606</v>
      </c>
      <c r="H152" s="199">
        <f>SUM(H141:H150)</f>
        <v>25188533.255566165</v>
      </c>
    </row>
    <row r="154" spans="1:8" ht="18" customHeight="1" x14ac:dyDescent="0.55000000000000004">
      <c r="A154" s="110" t="s">
        <v>322</v>
      </c>
      <c r="B154" s="105" t="s">
        <v>323</v>
      </c>
      <c r="D154" s="200">
        <f>H152/E121</f>
        <v>8.2496816918033775E-2</v>
      </c>
    </row>
    <row r="155" spans="1:8" ht="18" customHeight="1" x14ac:dyDescent="0.55000000000000004">
      <c r="A155" s="110" t="s">
        <v>324</v>
      </c>
      <c r="B155" s="105" t="s">
        <v>325</v>
      </c>
      <c r="D155" s="200">
        <f>H152/E127</f>
        <v>-1.3154856908480925</v>
      </c>
    </row>
  </sheetData>
  <mergeCells count="2">
    <mergeCell ref="C2:D2"/>
    <mergeCell ref="B13:D13"/>
  </mergeCells>
  <hyperlinks>
    <hyperlink ref="C11" r:id="rId1" xr:uid="{0AF6EC97-2BE1-4C19-9E0F-EF66867CA292}"/>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2656-77A2-44EB-9899-19D88B695AC8}">
  <sheetPr>
    <tabColor theme="3" tint="0.59999389629810485"/>
  </sheetPr>
  <dimension ref="A1:H14"/>
  <sheetViews>
    <sheetView showGridLines="0" workbookViewId="0">
      <selection activeCell="H7" sqref="H7"/>
    </sheetView>
  </sheetViews>
  <sheetFormatPr defaultColWidth="9.26171875" defaultRowHeight="14.4" x14ac:dyDescent="0.55000000000000004"/>
  <cols>
    <col min="1" max="1" width="15.68359375" style="1" bestFit="1" customWidth="1"/>
    <col min="2" max="2" width="19" style="1" customWidth="1"/>
    <col min="3" max="3" width="16.83984375" style="1" customWidth="1"/>
    <col min="4" max="4" width="23.578125" style="1" customWidth="1"/>
    <col min="5" max="5" width="19.26171875" style="1" customWidth="1"/>
    <col min="6" max="6" width="16.15625" style="1" bestFit="1" customWidth="1"/>
    <col min="7" max="7" width="13" style="1" customWidth="1"/>
    <col min="8" max="8" width="9.26171875" style="1"/>
    <col min="9" max="9" width="14.578125" style="1" bestFit="1" customWidth="1"/>
    <col min="10" max="16384" width="9.26171875" style="1"/>
  </cols>
  <sheetData>
    <row r="1" spans="1:8" ht="18" customHeight="1" x14ac:dyDescent="0.55000000000000004">
      <c r="A1" s="522" t="s">
        <v>79</v>
      </c>
      <c r="B1" s="522"/>
      <c r="C1" s="522"/>
      <c r="D1" s="522"/>
      <c r="E1" s="522"/>
      <c r="F1" s="523"/>
    </row>
    <row r="2" spans="1:8" ht="43.2" x14ac:dyDescent="0.55000000000000004">
      <c r="A2" s="479" t="s">
        <v>0</v>
      </c>
      <c r="B2" s="479" t="s">
        <v>1</v>
      </c>
      <c r="C2" s="479" t="s">
        <v>2</v>
      </c>
      <c r="D2" s="479" t="s">
        <v>3</v>
      </c>
      <c r="E2" s="479" t="s">
        <v>4</v>
      </c>
      <c r="F2" s="2"/>
    </row>
    <row r="3" spans="1:8" ht="28.8" x14ac:dyDescent="0.55000000000000004">
      <c r="A3" s="20" t="s">
        <v>5</v>
      </c>
      <c r="B3" s="14">
        <f>'Attachment III-All'!$H$118+'Attachment III-All'!$F$118</f>
        <v>55621776.990000069</v>
      </c>
      <c r="C3" s="15">
        <f>B3/$B$13</f>
        <v>2.6940125604358198E-2</v>
      </c>
      <c r="D3" s="16">
        <f>B3</f>
        <v>55621776.990000069</v>
      </c>
      <c r="E3" s="15">
        <f>D3/$D$13</f>
        <v>4.5783770992903206E-2</v>
      </c>
    </row>
    <row r="4" spans="1:8" ht="28.8" x14ac:dyDescent="0.55000000000000004">
      <c r="A4" s="20" t="s">
        <v>6</v>
      </c>
      <c r="B4" s="14">
        <f>'Attachment III-All'!$H$109+'Attachment III-All'!$F$109</f>
        <v>156476493.2615</v>
      </c>
      <c r="C4" s="15">
        <f t="shared" ref="C4:C12" si="0">B4/$B$13</f>
        <v>7.5788595955001578E-2</v>
      </c>
      <c r="D4" s="16">
        <f>B4-'Rate Support-Attachment I'!G54-'Rate Support-Attachment I'!F54</f>
        <v>129452584.1067801</v>
      </c>
      <c r="E4" s="15">
        <f t="shared" ref="E4:E13" si="1">D4/$D$13</f>
        <v>0.10655588127380239</v>
      </c>
    </row>
    <row r="5" spans="1:8" ht="28.8" x14ac:dyDescent="0.55000000000000004">
      <c r="A5" s="20" t="s">
        <v>176</v>
      </c>
      <c r="B5" s="14">
        <f>'Attachment III-All'!$H$110+'Attachment III-All'!$F$110</f>
        <v>661694609.75170016</v>
      </c>
      <c r="C5" s="15">
        <f t="shared" si="0"/>
        <v>0.32048842850961856</v>
      </c>
      <c r="D5" s="17">
        <f>B5-'DME-NSP-all'!F54</f>
        <v>214685519.51683635</v>
      </c>
      <c r="E5" s="15">
        <f t="shared" si="1"/>
        <v>0.17671338804616776</v>
      </c>
      <c r="H5" s="3"/>
    </row>
    <row r="6" spans="1:8" ht="28.8" x14ac:dyDescent="0.55000000000000004">
      <c r="A6" s="20" t="s">
        <v>7</v>
      </c>
      <c r="B6" s="14">
        <f>'Attachment III-All'!$H$111+'Attachment III-All'!$F$111</f>
        <v>724532073.21949971</v>
      </c>
      <c r="C6" s="15">
        <f t="shared" si="0"/>
        <v>0.35092343526580577</v>
      </c>
      <c r="D6" s="17">
        <f>B6</f>
        <v>724532073.21949971</v>
      </c>
      <c r="E6" s="15">
        <f t="shared" si="1"/>
        <v>0.59638171076876467</v>
      </c>
    </row>
    <row r="7" spans="1:8" x14ac:dyDescent="0.55000000000000004">
      <c r="A7" s="20" t="s">
        <v>8</v>
      </c>
      <c r="B7" s="14">
        <f>'Attachment III-All'!$H$112+'Attachment III-All'!$F$112</f>
        <v>12155232.4431</v>
      </c>
      <c r="C7" s="15">
        <f t="shared" si="0"/>
        <v>5.8873251896672885E-3</v>
      </c>
      <c r="D7" s="17">
        <f t="shared" ref="D7:D11" si="2">B7</f>
        <v>12155232.4431</v>
      </c>
      <c r="E7" s="15">
        <f t="shared" si="1"/>
        <v>1.0005296642004982E-2</v>
      </c>
    </row>
    <row r="8" spans="1:8" ht="28.8" x14ac:dyDescent="0.55000000000000004">
      <c r="A8" s="20" t="s">
        <v>9</v>
      </c>
      <c r="B8" s="14">
        <f>'Attachment III-All'!$H$113+'Attachment III-All'!$F$113</f>
        <v>20867652.57</v>
      </c>
      <c r="C8" s="15">
        <f t="shared" si="0"/>
        <v>1.0107141693890487E-2</v>
      </c>
      <c r="D8" s="17">
        <f t="shared" si="2"/>
        <v>20867652.57</v>
      </c>
      <c r="E8" s="15">
        <f t="shared" si="1"/>
        <v>1.7176722466024665E-2</v>
      </c>
    </row>
    <row r="9" spans="1:8" ht="36" customHeight="1" x14ac:dyDescent="0.55000000000000004">
      <c r="A9" s="20" t="s">
        <v>10</v>
      </c>
      <c r="B9" s="14">
        <f>'Attachment III-All'!$H$114+'Attachment III-All'!$F$114</f>
        <v>30678428.256999999</v>
      </c>
      <c r="C9" s="15">
        <f t="shared" si="0"/>
        <v>1.485894114343848E-2</v>
      </c>
      <c r="D9" s="17">
        <f t="shared" si="2"/>
        <v>30678428.256999999</v>
      </c>
      <c r="E9" s="15">
        <f t="shared" si="1"/>
        <v>2.525223410235921E-2</v>
      </c>
    </row>
    <row r="10" spans="1:8" ht="28.8" x14ac:dyDescent="0.55000000000000004">
      <c r="A10" s="20" t="s">
        <v>11</v>
      </c>
      <c r="B10" s="14">
        <f>'Attachment III-All'!$H$115+'Attachment III-All'!$F$115</f>
        <v>14062044.691500003</v>
      </c>
      <c r="C10" s="15">
        <f t="shared" si="0"/>
        <v>6.8108800319561314E-3</v>
      </c>
      <c r="D10" s="17">
        <f t="shared" si="2"/>
        <v>14062044.691500003</v>
      </c>
      <c r="E10" s="15">
        <f t="shared" si="1"/>
        <v>1.1574844758436141E-2</v>
      </c>
    </row>
    <row r="11" spans="1:8" x14ac:dyDescent="0.55000000000000004">
      <c r="A11" s="20" t="s">
        <v>12</v>
      </c>
      <c r="B11" s="14">
        <f>'Attachment III-All'!$H$117+'Attachment III-All'!$F$117</f>
        <v>1839390.3600000003</v>
      </c>
      <c r="C11" s="15">
        <f t="shared" si="0"/>
        <v>8.9089939256623506E-4</v>
      </c>
      <c r="D11" s="17">
        <f t="shared" si="2"/>
        <v>1839390.3600000003</v>
      </c>
      <c r="E11" s="15">
        <f t="shared" si="1"/>
        <v>1.5140513584083121E-3</v>
      </c>
    </row>
    <row r="12" spans="1:8" x14ac:dyDescent="0.55000000000000004">
      <c r="A12" s="20" t="s">
        <v>179</v>
      </c>
      <c r="B12" s="14">
        <f>'Attachment III-All'!$H$116+'Attachment III-All'!$F$116</f>
        <v>386716606.61000001</v>
      </c>
      <c r="C12" s="15">
        <f t="shared" si="0"/>
        <v>0.18730422721369738</v>
      </c>
      <c r="D12" s="17">
        <f>B12-'Rate Support-Attachment I'!H54</f>
        <v>10985063.835329294</v>
      </c>
      <c r="E12" s="15">
        <f t="shared" si="1"/>
        <v>9.0420995911288434E-3</v>
      </c>
    </row>
    <row r="13" spans="1:8" x14ac:dyDescent="0.55000000000000004">
      <c r="A13" s="21" t="s">
        <v>13</v>
      </c>
      <c r="B13" s="18">
        <f>SUM(B3:B12)</f>
        <v>2064644308.1542997</v>
      </c>
      <c r="C13" s="22">
        <f>B13/$B$13</f>
        <v>1</v>
      </c>
      <c r="D13" s="19">
        <f>SUM(D3:D12)</f>
        <v>1214879765.9900453</v>
      </c>
      <c r="E13" s="22">
        <f t="shared" si="1"/>
        <v>1</v>
      </c>
    </row>
    <row r="14" spans="1:8" x14ac:dyDescent="0.55000000000000004">
      <c r="C14" s="4"/>
    </row>
  </sheetData>
  <mergeCells count="1">
    <mergeCell ref="A1:F1"/>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FB139-9BBA-47C2-970A-CB52E6F4746C}">
  <dimension ref="A1:J155"/>
  <sheetViews>
    <sheetView showGridLines="0" topLeftCell="A136" zoomScaleNormal="10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26171875" style="44" customWidth="1"/>
    <col min="5" max="6" width="21.26171875" style="44" customWidth="1"/>
    <col min="7" max="7" width="19.68359375" style="44" customWidth="1"/>
    <col min="8" max="8" width="17.41796875" style="44" customWidth="1"/>
    <col min="9" max="9" width="11.68359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387" t="s">
        <v>523</v>
      </c>
      <c r="D5" s="387"/>
      <c r="E5" s="387"/>
      <c r="F5" s="155"/>
    </row>
    <row r="6" spans="1:8" ht="18" customHeight="1" x14ac:dyDescent="0.55000000000000004">
      <c r="B6" s="42" t="s">
        <v>239</v>
      </c>
      <c r="C6" s="388">
        <v>210043</v>
      </c>
      <c r="D6" s="389"/>
      <c r="E6" s="389"/>
      <c r="F6" s="158"/>
    </row>
    <row r="7" spans="1:8" ht="18" customHeight="1" x14ac:dyDescent="0.55000000000000004">
      <c r="B7" s="42" t="s">
        <v>241</v>
      </c>
      <c r="C7" s="390">
        <v>3428</v>
      </c>
      <c r="D7" s="391"/>
      <c r="E7" s="391"/>
      <c r="F7" s="159"/>
    </row>
    <row r="8" spans="1:8" ht="18" customHeight="1" x14ac:dyDescent="0.55000000000000004">
      <c r="C8" s="392"/>
      <c r="D8" s="392"/>
      <c r="E8" s="392"/>
      <c r="F8" s="126"/>
    </row>
    <row r="9" spans="1:8" ht="18" customHeight="1" x14ac:dyDescent="0.55000000000000004">
      <c r="B9" s="42" t="s">
        <v>243</v>
      </c>
      <c r="C9" s="387" t="s">
        <v>524</v>
      </c>
      <c r="D9" s="387"/>
      <c r="E9" s="387"/>
      <c r="F9" s="155"/>
    </row>
    <row r="10" spans="1:8" ht="18" customHeight="1" x14ac:dyDescent="0.55000000000000004">
      <c r="B10" s="42" t="s">
        <v>245</v>
      </c>
      <c r="C10" s="393" t="s">
        <v>525</v>
      </c>
      <c r="D10" s="393"/>
      <c r="E10" s="393"/>
      <c r="F10" s="163"/>
    </row>
    <row r="11" spans="1:8" ht="18" customHeight="1" x14ac:dyDescent="0.55000000000000004">
      <c r="B11" s="42" t="s">
        <v>247</v>
      </c>
      <c r="C11" s="394" t="s">
        <v>526</v>
      </c>
      <c r="D11" s="387"/>
      <c r="E11" s="387"/>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38">
        <v>7774892</v>
      </c>
      <c r="E18" s="138">
        <v>0</v>
      </c>
      <c r="F18" s="138">
        <v>0</v>
      </c>
      <c r="G18" s="138">
        <v>6285555</v>
      </c>
      <c r="H18" s="112">
        <f>(D18+E18)-G18</f>
        <v>1489337</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116292</v>
      </c>
      <c r="E21" s="120">
        <v>43933</v>
      </c>
      <c r="F21" s="120">
        <v>0</v>
      </c>
      <c r="G21" s="113">
        <v>0</v>
      </c>
      <c r="H21" s="114">
        <f>(D21+E21)-F21-G21</f>
        <v>160225</v>
      </c>
    </row>
    <row r="22" spans="1:8" ht="18" customHeight="1" x14ac:dyDescent="0.55000000000000004">
      <c r="A22" s="42" t="s">
        <v>116</v>
      </c>
      <c r="B22" s="44" t="s">
        <v>117</v>
      </c>
      <c r="D22" s="113">
        <v>947</v>
      </c>
      <c r="E22" s="120">
        <v>777</v>
      </c>
      <c r="F22" s="120">
        <v>0</v>
      </c>
      <c r="G22" s="113">
        <v>0</v>
      </c>
      <c r="H22" s="114">
        <f t="shared" ref="H22:H34" si="0">(D22+E22)-F22-G22</f>
        <v>1724</v>
      </c>
    </row>
    <row r="23" spans="1:8" ht="18" customHeight="1" x14ac:dyDescent="0.55000000000000004">
      <c r="A23" s="42" t="s">
        <v>118</v>
      </c>
      <c r="B23" s="44" t="s">
        <v>119</v>
      </c>
      <c r="D23" s="113">
        <v>11446</v>
      </c>
      <c r="E23" s="120">
        <v>9386</v>
      </c>
      <c r="F23" s="120">
        <v>0</v>
      </c>
      <c r="G23" s="113">
        <v>0</v>
      </c>
      <c r="H23" s="114">
        <f t="shared" si="0"/>
        <v>20832</v>
      </c>
    </row>
    <row r="24" spans="1:8" ht="18" customHeight="1" x14ac:dyDescent="0.55000000000000004">
      <c r="A24" s="42" t="s">
        <v>120</v>
      </c>
      <c r="B24" s="44" t="s">
        <v>121</v>
      </c>
      <c r="D24" s="113">
        <v>0</v>
      </c>
      <c r="E24" s="120">
        <v>0</v>
      </c>
      <c r="F24" s="120">
        <v>0</v>
      </c>
      <c r="G24" s="113">
        <v>0</v>
      </c>
      <c r="H24" s="114">
        <f t="shared" si="0"/>
        <v>0</v>
      </c>
    </row>
    <row r="25" spans="1:8" ht="18" customHeight="1" x14ac:dyDescent="0.55000000000000004">
      <c r="A25" s="42" t="s">
        <v>122</v>
      </c>
      <c r="B25" s="44" t="s">
        <v>123</v>
      </c>
      <c r="D25" s="113">
        <v>11810</v>
      </c>
      <c r="E25" s="120">
        <v>9684</v>
      </c>
      <c r="F25" s="120">
        <v>0</v>
      </c>
      <c r="G25" s="113">
        <v>0</v>
      </c>
      <c r="H25" s="114">
        <f t="shared" si="0"/>
        <v>21494</v>
      </c>
    </row>
    <row r="26" spans="1:8" ht="18" customHeight="1" x14ac:dyDescent="0.55000000000000004">
      <c r="A26" s="42" t="s">
        <v>124</v>
      </c>
      <c r="B26" s="44" t="s">
        <v>125</v>
      </c>
      <c r="D26" s="113">
        <v>33839</v>
      </c>
      <c r="E26" s="120">
        <v>4501</v>
      </c>
      <c r="F26" s="120">
        <v>0</v>
      </c>
      <c r="G26" s="113">
        <v>0</v>
      </c>
      <c r="H26" s="114">
        <f t="shared" si="0"/>
        <v>38340</v>
      </c>
    </row>
    <row r="27" spans="1:8" ht="18" customHeight="1" x14ac:dyDescent="0.55000000000000004">
      <c r="A27" s="42" t="s">
        <v>126</v>
      </c>
      <c r="B27" s="44" t="s">
        <v>185</v>
      </c>
      <c r="D27" s="113">
        <v>0</v>
      </c>
      <c r="E27" s="120">
        <v>0</v>
      </c>
      <c r="F27" s="120">
        <v>0</v>
      </c>
      <c r="G27" s="113">
        <v>0</v>
      </c>
      <c r="H27" s="114">
        <f t="shared" si="0"/>
        <v>0</v>
      </c>
    </row>
    <row r="28" spans="1:8" ht="18" customHeight="1" x14ac:dyDescent="0.55000000000000004">
      <c r="A28" s="42" t="s">
        <v>127</v>
      </c>
      <c r="B28" s="44" t="s">
        <v>128</v>
      </c>
      <c r="D28" s="113">
        <v>0</v>
      </c>
      <c r="E28" s="120">
        <v>0</v>
      </c>
      <c r="F28" s="120">
        <v>0</v>
      </c>
      <c r="G28" s="113">
        <v>0</v>
      </c>
      <c r="H28" s="114">
        <f t="shared" si="0"/>
        <v>0</v>
      </c>
    </row>
    <row r="29" spans="1:8" ht="18" customHeight="1" x14ac:dyDescent="0.55000000000000004">
      <c r="A29" s="42" t="s">
        <v>129</v>
      </c>
      <c r="B29" s="44" t="s">
        <v>130</v>
      </c>
      <c r="D29" s="113">
        <v>363451</v>
      </c>
      <c r="E29" s="120">
        <v>0</v>
      </c>
      <c r="F29" s="120">
        <v>0</v>
      </c>
      <c r="G29" s="113">
        <v>0</v>
      </c>
      <c r="H29" s="114">
        <f t="shared" si="0"/>
        <v>363451</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117"/>
    </row>
    <row r="36" spans="1:8" ht="18" customHeight="1" x14ac:dyDescent="0.55000000000000004">
      <c r="A36" s="110" t="s">
        <v>137</v>
      </c>
      <c r="B36" s="105" t="s">
        <v>138</v>
      </c>
      <c r="C36" s="105" t="s">
        <v>253</v>
      </c>
      <c r="D36" s="114">
        <f>SUM(D21:D34)</f>
        <v>537785</v>
      </c>
      <c r="E36" s="114">
        <f>SUM(E21:E34)</f>
        <v>68281</v>
      </c>
      <c r="F36" s="114">
        <f>SUM(F21:F34)</f>
        <v>0</v>
      </c>
      <c r="G36" s="114">
        <f>SUM(G21:G34)</f>
        <v>0</v>
      </c>
      <c r="H36" s="114">
        <f>SUM(H21:H34)</f>
        <v>606066</v>
      </c>
    </row>
    <row r="37" spans="1:8" ht="18" customHeight="1" thickBot="1" x14ac:dyDescent="0.6">
      <c r="B37" s="105"/>
      <c r="D37" s="181"/>
      <c r="E37" s="181"/>
      <c r="F37" s="181"/>
      <c r="G37" s="181"/>
      <c r="H37" s="395"/>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0</v>
      </c>
      <c r="E40" s="120">
        <v>0</v>
      </c>
      <c r="F40" s="120">
        <v>0</v>
      </c>
      <c r="G40" s="113">
        <v>0</v>
      </c>
      <c r="H40" s="114">
        <f>(D40+E40)-F40-G40</f>
        <v>0</v>
      </c>
    </row>
    <row r="41" spans="1:8" ht="18" customHeight="1" x14ac:dyDescent="0.55000000000000004">
      <c r="A41" s="42" t="s">
        <v>193</v>
      </c>
      <c r="B41" s="44" t="s">
        <v>141</v>
      </c>
      <c r="D41" s="113">
        <v>147327</v>
      </c>
      <c r="E41" s="120">
        <v>120808</v>
      </c>
      <c r="F41" s="120">
        <v>0</v>
      </c>
      <c r="G41" s="113">
        <v>0</v>
      </c>
      <c r="H41" s="114">
        <f t="shared" ref="H41:H47" si="1">(D41+E41)-F41-G41</f>
        <v>268135</v>
      </c>
    </row>
    <row r="42" spans="1:8" ht="18" customHeight="1" x14ac:dyDescent="0.55000000000000004">
      <c r="A42" s="42" t="s">
        <v>194</v>
      </c>
      <c r="B42" s="44" t="s">
        <v>142</v>
      </c>
      <c r="D42" s="113">
        <v>356393</v>
      </c>
      <c r="E42" s="120">
        <v>292242</v>
      </c>
      <c r="F42" s="120">
        <v>0</v>
      </c>
      <c r="G42" s="113">
        <v>0</v>
      </c>
      <c r="H42" s="114">
        <f t="shared" si="1"/>
        <v>648635</v>
      </c>
    </row>
    <row r="43" spans="1:8" ht="18" customHeight="1" x14ac:dyDescent="0.55000000000000004">
      <c r="A43" s="42" t="s">
        <v>195</v>
      </c>
      <c r="B43" s="44" t="s">
        <v>143</v>
      </c>
      <c r="D43" s="113">
        <v>0</v>
      </c>
      <c r="E43" s="120">
        <v>0</v>
      </c>
      <c r="F43" s="120">
        <v>0</v>
      </c>
      <c r="G43" s="113">
        <v>0</v>
      </c>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503720</v>
      </c>
      <c r="E49" s="114">
        <f>SUM(E40:E47)</f>
        <v>413050</v>
      </c>
      <c r="F49" s="114">
        <f>SUM(F40:F47)</f>
        <v>0</v>
      </c>
      <c r="G49" s="114">
        <f>SUM(G40:G47)</f>
        <v>0</v>
      </c>
      <c r="H49" s="114">
        <f>SUM(H40:H47)</f>
        <v>916770</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26">
        <v>34452305.43</v>
      </c>
      <c r="E53" s="226">
        <v>1192098.73</v>
      </c>
      <c r="F53" s="226">
        <v>0</v>
      </c>
      <c r="G53" s="226">
        <v>21010069.710000001</v>
      </c>
      <c r="H53" s="114">
        <f>(D53+E53)-F53-G53</f>
        <v>14634334.449999996</v>
      </c>
    </row>
    <row r="54" spans="1:8" ht="18" customHeight="1" x14ac:dyDescent="0.55000000000000004">
      <c r="A54" s="42" t="s">
        <v>260</v>
      </c>
      <c r="B54" s="130" t="s">
        <v>340</v>
      </c>
      <c r="D54" s="113"/>
      <c r="E54" s="120"/>
      <c r="F54" s="120"/>
      <c r="G54" s="113"/>
      <c r="H54" s="114">
        <f t="shared" ref="H54:H62" si="2">(D54+E54)-F54-G54</f>
        <v>0</v>
      </c>
    </row>
    <row r="55" spans="1:8" ht="18" customHeight="1" x14ac:dyDescent="0.55000000000000004">
      <c r="A55" s="42" t="s">
        <v>262</v>
      </c>
      <c r="B55" s="133"/>
      <c r="D55" s="113"/>
      <c r="E55" s="120"/>
      <c r="F55" s="120"/>
      <c r="G55" s="113"/>
      <c r="H55" s="114">
        <f t="shared" si="2"/>
        <v>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226"/>
      <c r="E60" s="226"/>
      <c r="F60" s="226"/>
      <c r="G60" s="226"/>
      <c r="H60" s="114">
        <f t="shared" si="2"/>
        <v>0</v>
      </c>
    </row>
    <row r="61" spans="1:8" ht="18" customHeight="1" x14ac:dyDescent="0.55000000000000004">
      <c r="A61" s="42" t="s">
        <v>274</v>
      </c>
      <c r="B61" s="127"/>
      <c r="C61" s="126"/>
      <c r="D61" s="226"/>
      <c r="E61" s="226"/>
      <c r="F61" s="226"/>
      <c r="G61" s="226"/>
      <c r="H61" s="114">
        <f t="shared" si="2"/>
        <v>0</v>
      </c>
    </row>
    <row r="62" spans="1:8" ht="18" customHeight="1" x14ac:dyDescent="0.55000000000000004">
      <c r="A62" s="42" t="s">
        <v>275</v>
      </c>
      <c r="B62" s="127"/>
      <c r="C62" s="126"/>
      <c r="D62" s="226"/>
      <c r="E62" s="226"/>
      <c r="F62" s="226"/>
      <c r="G62" s="226"/>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34452305.43</v>
      </c>
      <c r="E64" s="114">
        <f>SUM(E53:E62)</f>
        <v>1192098.73</v>
      </c>
      <c r="F64" s="114">
        <f>SUM(F53:F62)</f>
        <v>0</v>
      </c>
      <c r="G64" s="114">
        <f>SUM(G53:G62)</f>
        <v>21010069.710000001</v>
      </c>
      <c r="H64" s="114">
        <f>SUM(H53:H62)</f>
        <v>14634334.449999996</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13">
        <v>0</v>
      </c>
      <c r="E68" s="120">
        <v>0</v>
      </c>
      <c r="F68" s="120">
        <v>0</v>
      </c>
      <c r="G68" s="113">
        <v>0</v>
      </c>
      <c r="H68" s="114">
        <f>(D68+E68)-F68-G68</f>
        <v>0</v>
      </c>
      <c r="J68" s="129"/>
    </row>
    <row r="69" spans="1:10" ht="18" customHeight="1" x14ac:dyDescent="0.55000000000000004">
      <c r="A69" s="42" t="s">
        <v>202</v>
      </c>
      <c r="B69" s="44" t="s">
        <v>153</v>
      </c>
      <c r="D69" s="113">
        <v>0</v>
      </c>
      <c r="E69" s="120">
        <v>0</v>
      </c>
      <c r="F69" s="120">
        <v>0</v>
      </c>
      <c r="G69" s="113">
        <v>0</v>
      </c>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265177</v>
      </c>
      <c r="E77" s="136">
        <v>0</v>
      </c>
      <c r="F77" s="122">
        <v>0</v>
      </c>
      <c r="G77" s="113">
        <v>0</v>
      </c>
      <c r="H77" s="114">
        <f>(D77-F77-G77)</f>
        <v>265177</v>
      </c>
    </row>
    <row r="78" spans="1:10" ht="18" customHeight="1" x14ac:dyDescent="0.55000000000000004">
      <c r="A78" s="42" t="s">
        <v>205</v>
      </c>
      <c r="B78" s="44" t="s">
        <v>156</v>
      </c>
      <c r="D78" s="113">
        <v>89314</v>
      </c>
      <c r="E78" s="136">
        <v>0</v>
      </c>
      <c r="F78" s="122">
        <v>0</v>
      </c>
      <c r="G78" s="113">
        <v>0</v>
      </c>
      <c r="H78" s="114">
        <f>(D78-F78-G78)</f>
        <v>89314</v>
      </c>
    </row>
    <row r="79" spans="1:10" ht="18" customHeight="1" x14ac:dyDescent="0.55000000000000004">
      <c r="A79" s="42" t="s">
        <v>206</v>
      </c>
      <c r="B79" s="44" t="s">
        <v>157</v>
      </c>
      <c r="D79" s="113">
        <v>30290</v>
      </c>
      <c r="E79" s="136">
        <v>0</v>
      </c>
      <c r="F79" s="122">
        <v>0</v>
      </c>
      <c r="G79" s="113">
        <v>0</v>
      </c>
      <c r="H79" s="114">
        <f>D79+E79-F79-G79</f>
        <v>30290</v>
      </c>
    </row>
    <row r="80" spans="1:10" ht="18" customHeight="1" x14ac:dyDescent="0.55000000000000004">
      <c r="A80" s="42" t="s">
        <v>207</v>
      </c>
      <c r="B80" s="44" t="s">
        <v>158</v>
      </c>
      <c r="D80" s="113">
        <v>0</v>
      </c>
      <c r="E80" s="136">
        <v>0</v>
      </c>
      <c r="F80" s="122">
        <v>0</v>
      </c>
      <c r="G80" s="113">
        <v>0</v>
      </c>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384781</v>
      </c>
      <c r="E82" s="138">
        <f>SUM(E77:E80)</f>
        <v>0</v>
      </c>
      <c r="F82" s="114">
        <f>SUM(F77:F80)</f>
        <v>0</v>
      </c>
      <c r="G82" s="114">
        <f>SUM(G77:G80)</f>
        <v>0</v>
      </c>
      <c r="H82" s="114">
        <f>SUM(H77:H80)</f>
        <v>384781</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v>0</v>
      </c>
      <c r="E86" s="120">
        <v>0</v>
      </c>
      <c r="F86" s="120">
        <v>0</v>
      </c>
      <c r="G86" s="113">
        <v>0</v>
      </c>
      <c r="H86" s="114">
        <f>(D86+E86)-F86-G86</f>
        <v>0</v>
      </c>
    </row>
    <row r="87" spans="1:8" ht="18" customHeight="1" x14ac:dyDescent="0.55000000000000004">
      <c r="A87" s="42" t="s">
        <v>209</v>
      </c>
      <c r="B87" s="44" t="s">
        <v>161</v>
      </c>
      <c r="D87" s="113">
        <v>3940</v>
      </c>
      <c r="E87" s="120">
        <v>0</v>
      </c>
      <c r="F87" s="120">
        <v>0</v>
      </c>
      <c r="G87" s="113">
        <v>0</v>
      </c>
      <c r="H87" s="114">
        <f t="shared" ref="H87:H96" si="3">(D87+E87)-F87-G87</f>
        <v>3940</v>
      </c>
    </row>
    <row r="88" spans="1:8" ht="18" customHeight="1" x14ac:dyDescent="0.55000000000000004">
      <c r="A88" s="42" t="s">
        <v>210</v>
      </c>
      <c r="B88" s="44" t="s">
        <v>186</v>
      </c>
      <c r="D88" s="113">
        <v>839</v>
      </c>
      <c r="E88" s="120">
        <v>82</v>
      </c>
      <c r="F88" s="120">
        <v>0</v>
      </c>
      <c r="G88" s="113">
        <v>0</v>
      </c>
      <c r="H88" s="114">
        <f t="shared" si="3"/>
        <v>921</v>
      </c>
    </row>
    <row r="89" spans="1:8" ht="18" customHeight="1" x14ac:dyDescent="0.55000000000000004">
      <c r="A89" s="42" t="s">
        <v>211</v>
      </c>
      <c r="B89" s="44" t="s">
        <v>162</v>
      </c>
      <c r="D89" s="113">
        <v>0</v>
      </c>
      <c r="E89" s="120">
        <v>0</v>
      </c>
      <c r="F89" s="120">
        <v>0</v>
      </c>
      <c r="G89" s="113">
        <v>0</v>
      </c>
      <c r="H89" s="114">
        <f t="shared" si="3"/>
        <v>0</v>
      </c>
    </row>
    <row r="90" spans="1:8" ht="18" customHeight="1" x14ac:dyDescent="0.55000000000000004">
      <c r="A90" s="42" t="s">
        <v>212</v>
      </c>
      <c r="B90" s="44" t="s">
        <v>163</v>
      </c>
      <c r="D90" s="113">
        <v>0</v>
      </c>
      <c r="E90" s="120">
        <v>0</v>
      </c>
      <c r="F90" s="120">
        <v>0</v>
      </c>
      <c r="G90" s="113">
        <v>0</v>
      </c>
      <c r="H90" s="114">
        <f t="shared" si="3"/>
        <v>0</v>
      </c>
    </row>
    <row r="91" spans="1:8" ht="18" customHeight="1" x14ac:dyDescent="0.55000000000000004">
      <c r="A91" s="42" t="s">
        <v>213</v>
      </c>
      <c r="B91" s="44" t="s">
        <v>164</v>
      </c>
      <c r="D91" s="113">
        <v>4949</v>
      </c>
      <c r="E91" s="120">
        <v>658</v>
      </c>
      <c r="F91" s="120">
        <v>0</v>
      </c>
      <c r="G91" s="113">
        <v>0</v>
      </c>
      <c r="H91" s="114">
        <f t="shared" si="3"/>
        <v>5607</v>
      </c>
    </row>
    <row r="92" spans="1:8" ht="18" customHeight="1" x14ac:dyDescent="0.55000000000000004">
      <c r="A92" s="42" t="s">
        <v>214</v>
      </c>
      <c r="B92" s="44" t="s">
        <v>187</v>
      </c>
      <c r="D92" s="139">
        <v>0</v>
      </c>
      <c r="E92" s="120">
        <v>0</v>
      </c>
      <c r="F92" s="120">
        <v>0</v>
      </c>
      <c r="G92" s="113">
        <v>0</v>
      </c>
      <c r="H92" s="114">
        <f t="shared" si="3"/>
        <v>0</v>
      </c>
    </row>
    <row r="93" spans="1:8" ht="18" customHeight="1" x14ac:dyDescent="0.55000000000000004">
      <c r="A93" s="42" t="s">
        <v>215</v>
      </c>
      <c r="B93" s="44" t="s">
        <v>189</v>
      </c>
      <c r="D93" s="113">
        <v>0</v>
      </c>
      <c r="E93" s="120">
        <v>0</v>
      </c>
      <c r="F93" s="120">
        <v>0</v>
      </c>
      <c r="G93" s="113">
        <v>0</v>
      </c>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9728</v>
      </c>
      <c r="E98" s="114">
        <f>SUM(E86:E96)</f>
        <v>740</v>
      </c>
      <c r="F98" s="114">
        <f>SUM(F86:F96)</f>
        <v>0</v>
      </c>
      <c r="G98" s="114">
        <f>SUM(G86:G96)</f>
        <v>0</v>
      </c>
      <c r="H98" s="114">
        <f>SUM(H86:H96)</f>
        <v>10468</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243788</v>
      </c>
      <c r="E102" s="120">
        <v>199602</v>
      </c>
      <c r="F102" s="120">
        <v>0</v>
      </c>
      <c r="G102" s="113">
        <v>0</v>
      </c>
      <c r="H102" s="114">
        <f>(D102+E102)-F102-G102</f>
        <v>443390</v>
      </c>
    </row>
    <row r="103" spans="1:8" ht="18" customHeight="1" x14ac:dyDescent="0.55000000000000004">
      <c r="A103" s="42" t="s">
        <v>220</v>
      </c>
      <c r="B103" s="44" t="s">
        <v>168</v>
      </c>
      <c r="D103" s="113">
        <v>16178</v>
      </c>
      <c r="E103" s="120">
        <v>5066</v>
      </c>
      <c r="F103" s="120">
        <v>0</v>
      </c>
      <c r="G103" s="113">
        <v>0</v>
      </c>
      <c r="H103" s="114">
        <f>(D103+E103)-F103-G103</f>
        <v>21244</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259966</v>
      </c>
      <c r="E108" s="114">
        <f>SUM(E102:E106)</f>
        <v>204668</v>
      </c>
      <c r="F108" s="114">
        <f>SUM(F102:F106)</f>
        <v>0</v>
      </c>
      <c r="G108" s="114">
        <f>SUM(G102:G106)</f>
        <v>0</v>
      </c>
      <c r="H108" s="114">
        <f>SUM(H102:H106)</f>
        <v>464634</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6170000</v>
      </c>
      <c r="G111" s="113"/>
      <c r="H111" s="114">
        <f>F111-G111</f>
        <v>6170000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0.82</v>
      </c>
      <c r="F114" s="143" t="s">
        <v>299</v>
      </c>
      <c r="G114" s="144">
        <v>0.13300000000000001</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446536000</v>
      </c>
      <c r="F117" s="145"/>
    </row>
    <row r="118" spans="1:7" ht="18" customHeight="1" x14ac:dyDescent="0.55000000000000004">
      <c r="A118" s="42" t="s">
        <v>304</v>
      </c>
      <c r="B118" s="44" t="s">
        <v>305</v>
      </c>
      <c r="E118" s="113">
        <v>5378000</v>
      </c>
      <c r="F118" s="145"/>
    </row>
    <row r="119" spans="1:7" ht="18" customHeight="1" x14ac:dyDescent="0.55000000000000004">
      <c r="A119" s="42" t="s">
        <v>306</v>
      </c>
      <c r="B119" s="105" t="s">
        <v>307</v>
      </c>
      <c r="E119" s="114">
        <f>SUM(E117:E118)</f>
        <v>451914000</v>
      </c>
      <c r="F119" s="146"/>
    </row>
    <row r="120" spans="1:7" ht="18" customHeight="1" x14ac:dyDescent="0.55000000000000004">
      <c r="A120" s="42"/>
      <c r="B120" s="105"/>
      <c r="F120" s="126"/>
    </row>
    <row r="121" spans="1:7" ht="18" customHeight="1" x14ac:dyDescent="0.55000000000000004">
      <c r="A121" s="42" t="s">
        <v>308</v>
      </c>
      <c r="B121" s="105" t="s">
        <v>309</v>
      </c>
      <c r="E121" s="113">
        <v>445181000</v>
      </c>
      <c r="F121" s="145"/>
    </row>
    <row r="122" spans="1:7" ht="18" customHeight="1" x14ac:dyDescent="0.55000000000000004">
      <c r="A122" s="42"/>
      <c r="F122" s="126"/>
    </row>
    <row r="123" spans="1:7" ht="18" customHeight="1" x14ac:dyDescent="0.55000000000000004">
      <c r="A123" s="42" t="s">
        <v>310</v>
      </c>
      <c r="B123" s="105" t="s">
        <v>311</v>
      </c>
      <c r="E123" s="113">
        <v>6733000</v>
      </c>
      <c r="F123" s="145"/>
    </row>
    <row r="124" spans="1:7" ht="18" customHeight="1" x14ac:dyDescent="0.55000000000000004">
      <c r="A124" s="42"/>
      <c r="F124" s="126"/>
    </row>
    <row r="125" spans="1:7" ht="18" customHeight="1" x14ac:dyDescent="0.55000000000000004">
      <c r="A125" s="42" t="s">
        <v>312</v>
      </c>
      <c r="B125" s="105" t="s">
        <v>313</v>
      </c>
      <c r="E125" s="113">
        <v>-21947000</v>
      </c>
      <c r="F125" s="145"/>
    </row>
    <row r="126" spans="1:7" ht="18" customHeight="1" x14ac:dyDescent="0.55000000000000004">
      <c r="A126" s="42"/>
      <c r="F126" s="126"/>
    </row>
    <row r="127" spans="1:7" ht="18" customHeight="1" x14ac:dyDescent="0.55000000000000004">
      <c r="A127" s="42" t="s">
        <v>314</v>
      </c>
      <c r="B127" s="105" t="s">
        <v>315</v>
      </c>
      <c r="E127" s="113">
        <v>-15214000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v>1965</v>
      </c>
      <c r="E131" s="120">
        <v>1209</v>
      </c>
      <c r="F131" s="120">
        <v>0</v>
      </c>
      <c r="G131" s="113">
        <v>0</v>
      </c>
      <c r="H131" s="114">
        <f>(D131+E131)-F131-G131</f>
        <v>3174</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1965</v>
      </c>
      <c r="E137" s="114">
        <f>SUM(E131:E135)</f>
        <v>1209</v>
      </c>
      <c r="F137" s="114">
        <f>SUM(F131:F135)</f>
        <v>0</v>
      </c>
      <c r="G137" s="114">
        <f>SUM(G131:G135)</f>
        <v>0</v>
      </c>
      <c r="H137" s="114">
        <f>SUM(H131:H135)</f>
        <v>3174</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537785</v>
      </c>
      <c r="E141" s="147">
        <f>E36</f>
        <v>68281</v>
      </c>
      <c r="F141" s="147">
        <f>F36</f>
        <v>0</v>
      </c>
      <c r="G141" s="147">
        <f>G36</f>
        <v>0</v>
      </c>
      <c r="H141" s="147">
        <f>H36</f>
        <v>606066</v>
      </c>
    </row>
    <row r="142" spans="1:8" ht="18" customHeight="1" x14ac:dyDescent="0.55000000000000004">
      <c r="A142" s="42" t="s">
        <v>148</v>
      </c>
      <c r="B142" s="105" t="s">
        <v>176</v>
      </c>
      <c r="D142" s="147">
        <f>D49</f>
        <v>503720</v>
      </c>
      <c r="E142" s="147">
        <f>E49</f>
        <v>413050</v>
      </c>
      <c r="F142" s="147">
        <f>F49</f>
        <v>0</v>
      </c>
      <c r="G142" s="147">
        <f>G49</f>
        <v>0</v>
      </c>
      <c r="H142" s="147">
        <f>H49</f>
        <v>916770</v>
      </c>
    </row>
    <row r="143" spans="1:8" ht="18" customHeight="1" x14ac:dyDescent="0.55000000000000004">
      <c r="A143" s="42" t="s">
        <v>200</v>
      </c>
      <c r="B143" s="105" t="s">
        <v>177</v>
      </c>
      <c r="D143" s="147">
        <f>D64</f>
        <v>34452305.43</v>
      </c>
      <c r="E143" s="147">
        <f>E64</f>
        <v>1192098.73</v>
      </c>
      <c r="F143" s="147">
        <f>F64</f>
        <v>0</v>
      </c>
      <c r="G143" s="147">
        <f>G64</f>
        <v>21010069.710000001</v>
      </c>
      <c r="H143" s="147">
        <f>H64</f>
        <v>14634334.449999996</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384781</v>
      </c>
      <c r="E145" s="147">
        <f>E82</f>
        <v>0</v>
      </c>
      <c r="F145" s="147">
        <f>F82</f>
        <v>0</v>
      </c>
      <c r="G145" s="147">
        <f>G82</f>
        <v>0</v>
      </c>
      <c r="H145" s="147">
        <f>H82</f>
        <v>384781</v>
      </c>
    </row>
    <row r="146" spans="1:8" ht="18" customHeight="1" x14ac:dyDescent="0.55000000000000004">
      <c r="A146" s="42" t="s">
        <v>166</v>
      </c>
      <c r="B146" s="105" t="s">
        <v>178</v>
      </c>
      <c r="D146" s="147">
        <f>D98</f>
        <v>9728</v>
      </c>
      <c r="E146" s="147">
        <f>E98</f>
        <v>740</v>
      </c>
      <c r="F146" s="147">
        <f>F98</f>
        <v>0</v>
      </c>
      <c r="G146" s="147">
        <f>G98</f>
        <v>0</v>
      </c>
      <c r="H146" s="147">
        <f>H98</f>
        <v>10468</v>
      </c>
    </row>
    <row r="147" spans="1:8" ht="18" customHeight="1" x14ac:dyDescent="0.55000000000000004">
      <c r="A147" s="42" t="s">
        <v>170</v>
      </c>
      <c r="B147" s="105" t="s">
        <v>11</v>
      </c>
      <c r="D147" s="114">
        <f>D108</f>
        <v>259966</v>
      </c>
      <c r="E147" s="114">
        <f>E108</f>
        <v>204668</v>
      </c>
      <c r="F147" s="114">
        <f>F108</f>
        <v>0</v>
      </c>
      <c r="G147" s="114">
        <f>G108</f>
        <v>0</v>
      </c>
      <c r="H147" s="114">
        <f>H108</f>
        <v>464634</v>
      </c>
    </row>
    <row r="148" spans="1:8" ht="18" customHeight="1" x14ac:dyDescent="0.55000000000000004">
      <c r="A148" s="42" t="s">
        <v>235</v>
      </c>
      <c r="B148" s="105" t="s">
        <v>179</v>
      </c>
      <c r="D148" s="148" t="s">
        <v>321</v>
      </c>
      <c r="E148" s="148" t="s">
        <v>321</v>
      </c>
      <c r="F148" s="148"/>
      <c r="G148" s="148" t="s">
        <v>321</v>
      </c>
      <c r="H148" s="147">
        <f>H111</f>
        <v>6170000</v>
      </c>
    </row>
    <row r="149" spans="1:8" ht="18" customHeight="1" x14ac:dyDescent="0.55000000000000004">
      <c r="A149" s="42" t="s">
        <v>174</v>
      </c>
      <c r="B149" s="105" t="s">
        <v>180</v>
      </c>
      <c r="D149" s="114">
        <f>D137</f>
        <v>1965</v>
      </c>
      <c r="E149" s="114">
        <f>E137</f>
        <v>1209</v>
      </c>
      <c r="F149" s="114">
        <f>F137</f>
        <v>0</v>
      </c>
      <c r="G149" s="114">
        <f>G137</f>
        <v>0</v>
      </c>
      <c r="H149" s="114">
        <f>H137</f>
        <v>3174</v>
      </c>
    </row>
    <row r="150" spans="1:8" ht="18" customHeight="1" x14ac:dyDescent="0.55000000000000004">
      <c r="A150" s="42" t="s">
        <v>107</v>
      </c>
      <c r="B150" s="105" t="s">
        <v>108</v>
      </c>
      <c r="D150" s="114">
        <f>D18</f>
        <v>7774892</v>
      </c>
      <c r="E150" s="114">
        <f>E18</f>
        <v>0</v>
      </c>
      <c r="F150" s="114">
        <f>F18</f>
        <v>0</v>
      </c>
      <c r="G150" s="114">
        <f>G18</f>
        <v>6285555</v>
      </c>
      <c r="H150" s="114">
        <f>H18</f>
        <v>1489337</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43925142.43</v>
      </c>
      <c r="E152" s="199">
        <f>SUM(E141:E150)</f>
        <v>1880046.73</v>
      </c>
      <c r="F152" s="199">
        <f>SUM(F141:F150)</f>
        <v>0</v>
      </c>
      <c r="G152" s="199">
        <f>SUM(G141:G150)</f>
        <v>27295624.710000001</v>
      </c>
      <c r="H152" s="199">
        <f>SUM(H141:H150)</f>
        <v>24679564.449999996</v>
      </c>
    </row>
    <row r="154" spans="1:8" ht="18" customHeight="1" x14ac:dyDescent="0.55000000000000004">
      <c r="A154" s="110" t="s">
        <v>322</v>
      </c>
      <c r="B154" s="105" t="s">
        <v>323</v>
      </c>
      <c r="D154" s="200">
        <f>H152/E121</f>
        <v>5.5437146800964093E-2</v>
      </c>
    </row>
    <row r="155" spans="1:8" ht="18" customHeight="1" x14ac:dyDescent="0.55000000000000004">
      <c r="A155" s="110" t="s">
        <v>324</v>
      </c>
      <c r="B155" s="105" t="s">
        <v>325</v>
      </c>
      <c r="D155" s="200">
        <f>H152/E127</f>
        <v>-1.622161459839621</v>
      </c>
    </row>
  </sheetData>
  <mergeCells count="2">
    <mergeCell ref="C2:D2"/>
    <mergeCell ref="B13:D13"/>
  </mergeCells>
  <hyperlinks>
    <hyperlink ref="C11" r:id="rId1" xr:uid="{58B02030-B45F-450F-8FC3-101AD3D16795}"/>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9A6E-16C8-46FA-A16F-0835B92B0694}">
  <dimension ref="A1:N155"/>
  <sheetViews>
    <sheetView showGridLines="0" topLeftCell="A129" zoomScaleNormal="10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56.578125" bestFit="1"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5" t="s">
        <v>24</v>
      </c>
      <c r="D5" s="535"/>
      <c r="E5" s="535"/>
      <c r="F5" s="155"/>
    </row>
    <row r="6" spans="1:8" ht="18" customHeight="1" x14ac:dyDescent="0.55000000000000004">
      <c r="B6" s="42" t="s">
        <v>239</v>
      </c>
      <c r="C6" s="558">
        <v>44</v>
      </c>
      <c r="D6" s="558"/>
      <c r="E6" s="558"/>
      <c r="F6" s="158"/>
    </row>
    <row r="7" spans="1:8" ht="18" customHeight="1" x14ac:dyDescent="0.55000000000000004">
      <c r="B7" s="42" t="s">
        <v>241</v>
      </c>
      <c r="C7" s="156">
        <v>2606.1681394230773</v>
      </c>
      <c r="D7" s="156"/>
      <c r="E7" s="156"/>
      <c r="F7" s="159"/>
    </row>
    <row r="8" spans="1:8" ht="18" customHeight="1" x14ac:dyDescent="0.55000000000000004">
      <c r="F8" s="126"/>
    </row>
    <row r="9" spans="1:8" ht="18" customHeight="1" x14ac:dyDescent="0.55000000000000004">
      <c r="B9" s="42" t="s">
        <v>243</v>
      </c>
      <c r="C9" s="164" t="s">
        <v>527</v>
      </c>
      <c r="D9" s="164"/>
      <c r="E9" s="164"/>
      <c r="F9" s="155"/>
    </row>
    <row r="10" spans="1:8" ht="18" customHeight="1" x14ac:dyDescent="0.55000000000000004">
      <c r="B10" s="42" t="s">
        <v>245</v>
      </c>
      <c r="C10" s="162" t="s">
        <v>528</v>
      </c>
      <c r="D10" s="162"/>
      <c r="E10" s="162"/>
      <c r="F10" s="163"/>
    </row>
    <row r="11" spans="1:8" ht="18" customHeight="1" x14ac:dyDescent="0.55000000000000004">
      <c r="B11" s="42" t="s">
        <v>247</v>
      </c>
      <c r="C11" s="204" t="s">
        <v>529</v>
      </c>
      <c r="D11" s="164"/>
      <c r="E11" s="164"/>
      <c r="F11" s="155"/>
    </row>
    <row r="12" spans="1:8" ht="18" customHeight="1" x14ac:dyDescent="0.55000000000000004">
      <c r="B12" s="42"/>
      <c r="C12" s="42"/>
    </row>
    <row r="13" spans="1:8" ht="24.75" customHeight="1" x14ac:dyDescent="0.55000000000000004">
      <c r="B13" s="536"/>
      <c r="C13" s="537"/>
      <c r="D13" s="538"/>
      <c r="E13" s="396"/>
      <c r="F13" s="154"/>
    </row>
    <row r="14" spans="1:8" ht="18" customHeight="1" x14ac:dyDescent="0.55000000000000004">
      <c r="B14" s="107"/>
      <c r="E14" s="396"/>
    </row>
    <row r="15" spans="1:8" ht="18" customHeight="1" x14ac:dyDescent="0.55000000000000004">
      <c r="B15" s="107"/>
      <c r="E15" s="396"/>
    </row>
    <row r="16" spans="1:8" ht="45" customHeight="1" x14ac:dyDescent="0.55000000000000004">
      <c r="A16" s="168" t="s">
        <v>98</v>
      </c>
      <c r="B16" s="154"/>
      <c r="C16" s="154"/>
      <c r="D16" s="109" t="s">
        <v>99</v>
      </c>
      <c r="E16" s="109" t="s">
        <v>100</v>
      </c>
      <c r="F16" s="109" t="s">
        <v>249</v>
      </c>
      <c r="G16" s="109" t="s">
        <v>250</v>
      </c>
      <c r="H16" s="109" t="s">
        <v>251</v>
      </c>
    </row>
    <row r="17" spans="1:13" ht="18" customHeight="1" x14ac:dyDescent="0.55000000000000004">
      <c r="A17" s="110" t="s">
        <v>105</v>
      </c>
      <c r="B17" s="105" t="s">
        <v>106</v>
      </c>
    </row>
    <row r="18" spans="1:13" ht="18" customHeight="1" x14ac:dyDescent="0.55000000000000004">
      <c r="A18" s="42" t="s">
        <v>107</v>
      </c>
      <c r="B18" s="44" t="s">
        <v>108</v>
      </c>
      <c r="D18" s="111">
        <v>8155907.5318420036</v>
      </c>
      <c r="E18" s="111"/>
      <c r="F18" s="111"/>
      <c r="G18" s="111">
        <v>6593583.8222412737</v>
      </c>
      <c r="H18" s="169">
        <v>1562323.7096007299</v>
      </c>
    </row>
    <row r="19" spans="1:13" ht="45" customHeight="1" x14ac:dyDescent="0.55000000000000004">
      <c r="A19" s="168" t="s">
        <v>109</v>
      </c>
      <c r="B19" s="154"/>
      <c r="C19" s="154"/>
      <c r="D19" s="109" t="s">
        <v>99</v>
      </c>
      <c r="E19" s="109" t="s">
        <v>100</v>
      </c>
      <c r="F19" s="109" t="s">
        <v>249</v>
      </c>
      <c r="G19" s="109" t="s">
        <v>250</v>
      </c>
      <c r="H19" s="109" t="s">
        <v>251</v>
      </c>
    </row>
    <row r="20" spans="1:13" ht="18" customHeight="1" x14ac:dyDescent="0.55000000000000004">
      <c r="A20" s="110" t="s">
        <v>112</v>
      </c>
      <c r="B20" s="105" t="s">
        <v>113</v>
      </c>
    </row>
    <row r="21" spans="1:13" ht="18" customHeight="1" x14ac:dyDescent="0.55000000000000004">
      <c r="A21" s="42" t="s">
        <v>114</v>
      </c>
      <c r="B21" s="44" t="s">
        <v>115</v>
      </c>
      <c r="D21" s="113">
        <v>184894.8243152666</v>
      </c>
      <c r="E21" s="397">
        <f t="shared" ref="E21:E32" si="0">D21*$E$114</f>
        <v>161825.2004732457</v>
      </c>
      <c r="F21" s="120"/>
      <c r="G21" s="113">
        <v>100</v>
      </c>
      <c r="H21" s="114">
        <f>(D21+E21)-F21-G21</f>
        <v>346620.02478851227</v>
      </c>
    </row>
    <row r="22" spans="1:13" ht="18" customHeight="1" x14ac:dyDescent="0.55000000000000004">
      <c r="A22" s="42" t="s">
        <v>116</v>
      </c>
      <c r="B22" s="44" t="s">
        <v>117</v>
      </c>
      <c r="D22" s="113">
        <v>3319.186965861345</v>
      </c>
      <c r="E22" s="397">
        <f t="shared" si="0"/>
        <v>2905.0466834205813</v>
      </c>
      <c r="F22" s="120"/>
      <c r="G22" s="113"/>
      <c r="H22" s="114">
        <f t="shared" ref="H22:H34" si="1">(D22+E22)-F22-G22</f>
        <v>6224.2336492819268</v>
      </c>
    </row>
    <row r="23" spans="1:13" ht="18" customHeight="1" x14ac:dyDescent="0.55000000000000004">
      <c r="A23" s="42" t="s">
        <v>118</v>
      </c>
      <c r="B23" s="44" t="s">
        <v>119</v>
      </c>
      <c r="D23" s="113"/>
      <c r="E23" s="397">
        <f t="shared" si="0"/>
        <v>0</v>
      </c>
      <c r="F23" s="120"/>
      <c r="G23" s="113"/>
      <c r="H23" s="114">
        <f t="shared" si="1"/>
        <v>0</v>
      </c>
    </row>
    <row r="24" spans="1:13" ht="18" customHeight="1" x14ac:dyDescent="0.55000000000000004">
      <c r="A24" s="42" t="s">
        <v>120</v>
      </c>
      <c r="B24" s="44" t="s">
        <v>121</v>
      </c>
      <c r="D24" s="113"/>
      <c r="E24" s="397">
        <f t="shared" si="0"/>
        <v>0</v>
      </c>
      <c r="F24" s="120"/>
      <c r="G24" s="113"/>
      <c r="H24" s="114">
        <f t="shared" si="1"/>
        <v>0</v>
      </c>
    </row>
    <row r="25" spans="1:13" ht="18" customHeight="1" x14ac:dyDescent="0.55000000000000004">
      <c r="A25" s="42" t="s">
        <v>122</v>
      </c>
      <c r="B25" s="44" t="s">
        <v>123</v>
      </c>
      <c r="D25" s="113"/>
      <c r="E25" s="397">
        <f t="shared" si="0"/>
        <v>0</v>
      </c>
      <c r="F25" s="120"/>
      <c r="G25" s="113"/>
      <c r="H25" s="114">
        <f t="shared" si="1"/>
        <v>0</v>
      </c>
    </row>
    <row r="26" spans="1:13" ht="18" customHeight="1" x14ac:dyDescent="0.55000000000000004">
      <c r="A26" s="42" t="s">
        <v>124</v>
      </c>
      <c r="B26" s="44" t="s">
        <v>125</v>
      </c>
      <c r="D26" s="113"/>
      <c r="E26" s="397">
        <f t="shared" si="0"/>
        <v>0</v>
      </c>
      <c r="F26" s="120"/>
      <c r="G26" s="113"/>
      <c r="H26" s="114">
        <f t="shared" si="1"/>
        <v>0</v>
      </c>
      <c r="J26"/>
      <c r="K26"/>
      <c r="L26"/>
      <c r="M26"/>
    </row>
    <row r="27" spans="1:13" ht="18" customHeight="1" x14ac:dyDescent="0.55000000000000004">
      <c r="A27" s="42" t="s">
        <v>126</v>
      </c>
      <c r="B27" s="44" t="s">
        <v>185</v>
      </c>
      <c r="D27" s="113"/>
      <c r="E27" s="397">
        <f t="shared" si="0"/>
        <v>0</v>
      </c>
      <c r="F27" s="120"/>
      <c r="G27" s="113"/>
      <c r="H27" s="114">
        <f t="shared" si="1"/>
        <v>0</v>
      </c>
      <c r="J27"/>
      <c r="K27"/>
      <c r="L27"/>
      <c r="M27"/>
    </row>
    <row r="28" spans="1:13" ht="18" customHeight="1" x14ac:dyDescent="0.55000000000000004">
      <c r="A28" s="42" t="s">
        <v>127</v>
      </c>
      <c r="B28" s="44" t="s">
        <v>128</v>
      </c>
      <c r="D28" s="113">
        <v>3147.23</v>
      </c>
      <c r="E28" s="397">
        <f t="shared" si="0"/>
        <v>2754.5450640467739</v>
      </c>
      <c r="F28" s="120"/>
      <c r="G28" s="113"/>
      <c r="H28" s="114">
        <f t="shared" si="1"/>
        <v>5901.7750640467739</v>
      </c>
      <c r="J28"/>
      <c r="K28"/>
      <c r="L28"/>
      <c r="M28"/>
    </row>
    <row r="29" spans="1:13" ht="18" customHeight="1" x14ac:dyDescent="0.55000000000000004">
      <c r="A29" s="42" t="s">
        <v>129</v>
      </c>
      <c r="B29" s="44" t="s">
        <v>130</v>
      </c>
      <c r="D29" s="113">
        <v>360722.91966386553</v>
      </c>
      <c r="E29" s="397">
        <f t="shared" si="0"/>
        <v>315714.94229803409</v>
      </c>
      <c r="F29" s="120"/>
      <c r="G29" s="113"/>
      <c r="H29" s="114">
        <f t="shared" si="1"/>
        <v>676437.86196189956</v>
      </c>
      <c r="J29"/>
      <c r="K29"/>
      <c r="L29"/>
      <c r="M29"/>
    </row>
    <row r="30" spans="1:13" ht="18" customHeight="1" x14ac:dyDescent="0.55000000000000004">
      <c r="A30" s="42" t="s">
        <v>131</v>
      </c>
      <c r="B30" s="43" t="s">
        <v>530</v>
      </c>
      <c r="D30" s="113">
        <v>167044.28999999998</v>
      </c>
      <c r="E30" s="397">
        <f t="shared" si="0"/>
        <v>146201.90596070126</v>
      </c>
      <c r="F30" s="120"/>
      <c r="G30" s="113"/>
      <c r="H30" s="114">
        <f t="shared" si="1"/>
        <v>313246.19596070121</v>
      </c>
      <c r="J30"/>
      <c r="K30"/>
      <c r="L30"/>
      <c r="M30"/>
    </row>
    <row r="31" spans="1:13" ht="18" customHeight="1" x14ac:dyDescent="0.55000000000000004">
      <c r="A31" s="42" t="s">
        <v>133</v>
      </c>
      <c r="B31" s="43" t="s">
        <v>531</v>
      </c>
      <c r="D31" s="113">
        <v>82673.36</v>
      </c>
      <c r="E31" s="397">
        <f t="shared" si="0"/>
        <v>72358.072246439566</v>
      </c>
      <c r="F31" s="120"/>
      <c r="G31" s="113"/>
      <c r="H31" s="114">
        <f t="shared" si="1"/>
        <v>155031.43224643957</v>
      </c>
      <c r="J31"/>
      <c r="K31"/>
      <c r="L31"/>
      <c r="M31"/>
    </row>
    <row r="32" spans="1:13" ht="18" customHeight="1" x14ac:dyDescent="0.55000000000000004">
      <c r="A32" s="42" t="s">
        <v>134</v>
      </c>
      <c r="B32" s="43" t="s">
        <v>532</v>
      </c>
      <c r="D32" s="113">
        <v>111417.45300000001</v>
      </c>
      <c r="E32" s="397">
        <f t="shared" si="0"/>
        <v>97515.718650944938</v>
      </c>
      <c r="F32" s="120"/>
      <c r="G32" s="113"/>
      <c r="H32" s="114">
        <f t="shared" si="1"/>
        <v>208933.17165094495</v>
      </c>
    </row>
    <row r="33" spans="1:8" ht="18" customHeight="1" x14ac:dyDescent="0.55000000000000004">
      <c r="A33" s="42" t="s">
        <v>135</v>
      </c>
      <c r="B33" s="43"/>
      <c r="D33" s="113"/>
      <c r="E33" s="397">
        <v>0</v>
      </c>
      <c r="F33" s="120"/>
      <c r="G33" s="113"/>
      <c r="H33" s="114">
        <f t="shared" si="1"/>
        <v>0</v>
      </c>
    </row>
    <row r="34" spans="1:8" ht="18" customHeight="1" x14ac:dyDescent="0.55000000000000004">
      <c r="A34" s="42" t="s">
        <v>136</v>
      </c>
      <c r="B34" s="43"/>
      <c r="D34" s="113"/>
      <c r="E34" s="397">
        <v>0</v>
      </c>
      <c r="F34" s="120"/>
      <c r="G34" s="113"/>
      <c r="H34" s="114">
        <f t="shared" si="1"/>
        <v>0</v>
      </c>
    </row>
    <row r="35" spans="1:8" ht="18" customHeight="1" x14ac:dyDescent="0.55000000000000004">
      <c r="H35" s="205"/>
    </row>
    <row r="36" spans="1:8" ht="18" customHeight="1" x14ac:dyDescent="0.55000000000000004">
      <c r="A36" s="110" t="s">
        <v>137</v>
      </c>
      <c r="B36" s="105" t="s">
        <v>138</v>
      </c>
      <c r="C36" s="105" t="s">
        <v>253</v>
      </c>
      <c r="D36" s="114">
        <f>SUM(D21:D34)</f>
        <v>913219.26394499338</v>
      </c>
      <c r="E36" s="114">
        <f>SUM(E21:E34)</f>
        <v>799275.43137683277</v>
      </c>
      <c r="F36" s="114">
        <f>SUM(F21:F34)</f>
        <v>0</v>
      </c>
      <c r="G36" s="114">
        <f>SUM(G21:G34)</f>
        <v>100</v>
      </c>
      <c r="H36" s="114">
        <f>SUM(H21:H34)</f>
        <v>1712394.6953218263</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5998669.9908557842</v>
      </c>
      <c r="E40" s="120"/>
      <c r="F40" s="120"/>
      <c r="G40" s="113"/>
      <c r="H40" s="114">
        <f>(D40+E40)-F40-G40</f>
        <v>5998669.9908557842</v>
      </c>
    </row>
    <row r="41" spans="1:8" ht="18" customHeight="1" x14ac:dyDescent="0.55000000000000004">
      <c r="A41" s="42" t="s">
        <v>193</v>
      </c>
      <c r="B41" s="44" t="s">
        <v>141</v>
      </c>
      <c r="D41" s="113">
        <v>877132.91000000061</v>
      </c>
      <c r="E41" s="120"/>
      <c r="F41" s="120"/>
      <c r="G41" s="113"/>
      <c r="H41" s="114">
        <f t="shared" ref="H41:H47" si="2">(D41+E41)-F41-G41</f>
        <v>877132.91000000061</v>
      </c>
    </row>
    <row r="42" spans="1:8" ht="18" customHeight="1" x14ac:dyDescent="0.55000000000000004">
      <c r="A42" s="42" t="s">
        <v>194</v>
      </c>
      <c r="B42" s="44" t="s">
        <v>142</v>
      </c>
      <c r="D42" s="113">
        <v>3978.6393563535908</v>
      </c>
      <c r="E42" s="120"/>
      <c r="F42" s="120"/>
      <c r="G42" s="113"/>
      <c r="H42" s="114">
        <f t="shared" si="2"/>
        <v>3978.6393563535908</v>
      </c>
    </row>
    <row r="43" spans="1:8" ht="18" customHeight="1" x14ac:dyDescent="0.55000000000000004">
      <c r="A43" s="42" t="s">
        <v>195</v>
      </c>
      <c r="B43" s="44" t="s">
        <v>143</v>
      </c>
      <c r="D43" s="113"/>
      <c r="E43" s="120"/>
      <c r="F43" s="120"/>
      <c r="G43" s="113"/>
      <c r="H43" s="114">
        <f t="shared" si="2"/>
        <v>0</v>
      </c>
    </row>
    <row r="44" spans="1:8" ht="18" customHeight="1" x14ac:dyDescent="0.55000000000000004">
      <c r="A44" s="42" t="s">
        <v>144</v>
      </c>
      <c r="B44" s="43"/>
      <c r="D44" s="121"/>
      <c r="E44" s="122"/>
      <c r="F44" s="122"/>
      <c r="G44" s="121"/>
      <c r="H44" s="114">
        <f t="shared" si="2"/>
        <v>0</v>
      </c>
    </row>
    <row r="45" spans="1:8" ht="18" customHeight="1" x14ac:dyDescent="0.55000000000000004">
      <c r="A45" s="42" t="s">
        <v>145</v>
      </c>
      <c r="B45" s="43"/>
      <c r="D45" s="113"/>
      <c r="E45" s="120"/>
      <c r="F45" s="120"/>
      <c r="G45" s="113"/>
      <c r="H45" s="114">
        <f t="shared" si="2"/>
        <v>0</v>
      </c>
    </row>
    <row r="46" spans="1:8" ht="18" customHeight="1" x14ac:dyDescent="0.55000000000000004">
      <c r="A46" s="42" t="s">
        <v>146</v>
      </c>
      <c r="B46" s="43"/>
      <c r="D46" s="113"/>
      <c r="E46" s="120"/>
      <c r="F46" s="120"/>
      <c r="G46" s="113"/>
      <c r="H46" s="114">
        <f t="shared" si="2"/>
        <v>0</v>
      </c>
    </row>
    <row r="47" spans="1:8" ht="18" customHeight="1" x14ac:dyDescent="0.55000000000000004">
      <c r="A47" s="42" t="s">
        <v>147</v>
      </c>
      <c r="B47" s="43"/>
      <c r="D47" s="113"/>
      <c r="E47" s="120"/>
      <c r="F47" s="120"/>
      <c r="G47" s="113"/>
      <c r="H47" s="114">
        <f t="shared" si="2"/>
        <v>0</v>
      </c>
    </row>
    <row r="49" spans="1:14" ht="18" customHeight="1" x14ac:dyDescent="0.55000000000000004">
      <c r="A49" s="110" t="s">
        <v>148</v>
      </c>
      <c r="B49" s="105" t="s">
        <v>255</v>
      </c>
      <c r="C49" s="105" t="s">
        <v>253</v>
      </c>
      <c r="D49" s="114">
        <f>SUM(D40:D47)</f>
        <v>6879781.5402121386</v>
      </c>
      <c r="E49" s="114">
        <f>SUM(E40:E47)</f>
        <v>0</v>
      </c>
      <c r="F49" s="114">
        <f>SUM(F40:F47)</f>
        <v>0</v>
      </c>
      <c r="G49" s="114">
        <f>SUM(G40:G47)</f>
        <v>0</v>
      </c>
      <c r="H49" s="114">
        <f>SUM(H40:H47)</f>
        <v>6879781.5402121386</v>
      </c>
    </row>
    <row r="50" spans="1:14" ht="18" customHeight="1" thickBot="1" x14ac:dyDescent="0.6">
      <c r="D50" s="123"/>
      <c r="E50" s="123"/>
      <c r="F50" s="123"/>
      <c r="G50" s="123"/>
      <c r="H50" s="123"/>
    </row>
    <row r="51" spans="1:14" ht="42.75" customHeight="1" x14ac:dyDescent="0.55000000000000004">
      <c r="D51" s="109" t="s">
        <v>99</v>
      </c>
      <c r="E51" s="109" t="s">
        <v>100</v>
      </c>
      <c r="F51" s="109" t="s">
        <v>249</v>
      </c>
      <c r="G51" s="109" t="s">
        <v>250</v>
      </c>
      <c r="H51" s="109" t="s">
        <v>251</v>
      </c>
    </row>
    <row r="52" spans="1:14" ht="18" customHeight="1" x14ac:dyDescent="0.55000000000000004">
      <c r="A52" s="110" t="s">
        <v>256</v>
      </c>
      <c r="B52" s="124" t="s">
        <v>257</v>
      </c>
    </row>
    <row r="53" spans="1:14" ht="18" customHeight="1" x14ac:dyDescent="0.55000000000000004">
      <c r="A53" s="42" t="s">
        <v>258</v>
      </c>
      <c r="B53" s="44" t="s">
        <v>259</v>
      </c>
      <c r="D53" s="226">
        <v>130903564.10091601</v>
      </c>
      <c r="E53" s="226">
        <v>0</v>
      </c>
      <c r="F53" s="226">
        <v>0</v>
      </c>
      <c r="G53" s="226">
        <v>81478412</v>
      </c>
      <c r="H53" s="114">
        <f t="shared" ref="H53:H62" si="3">(D53+E53)-F53-G53</f>
        <v>49425152.100916013</v>
      </c>
    </row>
    <row r="54" spans="1:14" ht="18" customHeight="1" x14ac:dyDescent="0.55000000000000004">
      <c r="A54" s="42"/>
      <c r="B54" s="133"/>
      <c r="D54" s="214"/>
      <c r="E54" s="120"/>
      <c r="F54" s="120"/>
      <c r="G54" s="113"/>
      <c r="H54" s="114">
        <f t="shared" si="3"/>
        <v>0</v>
      </c>
    </row>
    <row r="55" spans="1:14" ht="18" customHeight="1" x14ac:dyDescent="0.55000000000000004">
      <c r="A55" s="42"/>
      <c r="B55" s="133"/>
      <c r="D55" s="113"/>
      <c r="E55" s="120"/>
      <c r="F55" s="120"/>
      <c r="G55" s="113"/>
      <c r="H55" s="114">
        <f t="shared" si="3"/>
        <v>0</v>
      </c>
    </row>
    <row r="56" spans="1:14" ht="18" customHeight="1" x14ac:dyDescent="0.55000000000000004">
      <c r="A56" s="398"/>
      <c r="B56" s="130"/>
      <c r="D56" s="113"/>
      <c r="E56" s="120"/>
      <c r="F56" s="120"/>
      <c r="G56" s="113"/>
      <c r="H56" s="114">
        <f t="shared" si="3"/>
        <v>0</v>
      </c>
      <c r="J56"/>
      <c r="K56"/>
      <c r="L56"/>
      <c r="M56"/>
      <c r="N56"/>
    </row>
    <row r="57" spans="1:14" ht="18" customHeight="1" x14ac:dyDescent="0.55000000000000004">
      <c r="A57" s="42"/>
      <c r="B57" s="130"/>
      <c r="D57" s="113"/>
      <c r="E57" s="120"/>
      <c r="F57" s="120"/>
      <c r="G57" s="113"/>
      <c r="H57" s="114">
        <f t="shared" si="3"/>
        <v>0</v>
      </c>
      <c r="J57"/>
      <c r="K57"/>
      <c r="L57"/>
      <c r="M57"/>
      <c r="N57"/>
    </row>
    <row r="58" spans="1:14" ht="18" customHeight="1" x14ac:dyDescent="0.55000000000000004">
      <c r="A58" s="42"/>
      <c r="B58" s="130"/>
      <c r="D58" s="113"/>
      <c r="E58" s="120"/>
      <c r="F58" s="120"/>
      <c r="G58" s="113"/>
      <c r="H58" s="114">
        <f t="shared" si="3"/>
        <v>0</v>
      </c>
      <c r="J58"/>
      <c r="K58"/>
      <c r="L58"/>
      <c r="M58"/>
      <c r="N58"/>
    </row>
    <row r="59" spans="1:14" ht="18" customHeight="1" x14ac:dyDescent="0.55000000000000004">
      <c r="A59" s="42"/>
      <c r="B59" s="185"/>
      <c r="D59" s="131"/>
      <c r="E59" s="132"/>
      <c r="F59" s="132"/>
      <c r="G59" s="131"/>
      <c r="H59" s="114">
        <f t="shared" si="3"/>
        <v>0</v>
      </c>
      <c r="J59"/>
      <c r="K59"/>
      <c r="L59"/>
      <c r="M59"/>
      <c r="N59"/>
    </row>
    <row r="60" spans="1:14" ht="18" customHeight="1" x14ac:dyDescent="0.55000000000000004">
      <c r="A60" s="42" t="s">
        <v>272</v>
      </c>
      <c r="B60" s="127" t="s">
        <v>533</v>
      </c>
      <c r="C60" s="126"/>
      <c r="D60" s="257">
        <v>15398.712838477561</v>
      </c>
      <c r="E60" s="125"/>
      <c r="F60" s="125"/>
      <c r="G60" s="125"/>
      <c r="H60" s="114">
        <f t="shared" si="3"/>
        <v>15398.712838477561</v>
      </c>
      <c r="J60"/>
      <c r="K60"/>
      <c r="L60"/>
      <c r="M60"/>
      <c r="N60"/>
    </row>
    <row r="61" spans="1:14" ht="18" customHeight="1" x14ac:dyDescent="0.55000000000000004">
      <c r="A61" s="42" t="s">
        <v>534</v>
      </c>
      <c r="B61" s="127" t="s">
        <v>535</v>
      </c>
      <c r="C61" s="126"/>
      <c r="D61" s="219">
        <v>1970769</v>
      </c>
      <c r="E61" s="125"/>
      <c r="F61" s="125"/>
      <c r="G61" s="219">
        <v>1721397</v>
      </c>
      <c r="H61" s="114">
        <f t="shared" si="3"/>
        <v>249372</v>
      </c>
      <c r="J61"/>
      <c r="K61"/>
      <c r="L61"/>
      <c r="M61"/>
      <c r="N61"/>
    </row>
    <row r="62" spans="1:14" ht="18" customHeight="1" x14ac:dyDescent="0.55000000000000004">
      <c r="A62" s="42" t="s">
        <v>274</v>
      </c>
      <c r="B62" s="133" t="s">
        <v>536</v>
      </c>
      <c r="C62" s="126"/>
      <c r="D62" s="257">
        <v>521185</v>
      </c>
      <c r="E62" s="125"/>
      <c r="F62" s="125"/>
      <c r="G62" s="257">
        <v>356592.05</v>
      </c>
      <c r="H62" s="114">
        <f t="shared" si="3"/>
        <v>164592.95000000001</v>
      </c>
      <c r="J62"/>
      <c r="K62"/>
      <c r="L62"/>
      <c r="M62"/>
      <c r="N62"/>
    </row>
    <row r="63" spans="1:14" ht="18" customHeight="1" x14ac:dyDescent="0.55000000000000004">
      <c r="A63" s="42"/>
      <c r="E63" s="186"/>
      <c r="F63" s="128"/>
    </row>
    <row r="64" spans="1:14" ht="18" customHeight="1" x14ac:dyDescent="0.55000000000000004">
      <c r="A64" s="42" t="s">
        <v>200</v>
      </c>
      <c r="B64" s="105" t="s">
        <v>276</v>
      </c>
      <c r="C64" s="105" t="s">
        <v>253</v>
      </c>
      <c r="D64" s="114">
        <f>D53+D60+D61+D62</f>
        <v>133410916.81375448</v>
      </c>
      <c r="E64" s="114">
        <f>SUM(E53:E62)</f>
        <v>0</v>
      </c>
      <c r="F64" s="114">
        <f>SUM(F53:F62)</f>
        <v>0</v>
      </c>
      <c r="G64" s="114">
        <f>G62+G61+G53</f>
        <v>83556401.049999997</v>
      </c>
      <c r="H64" s="114">
        <f>H53+H60+H61+H62</f>
        <v>49854515.763754494</v>
      </c>
    </row>
    <row r="65" spans="1:12" ht="18" customHeight="1" x14ac:dyDescent="0.55000000000000004">
      <c r="D65" s="149"/>
      <c r="E65" s="149"/>
      <c r="F65" s="149"/>
      <c r="G65" s="149"/>
      <c r="H65" s="149"/>
      <c r="I65" s="225"/>
    </row>
    <row r="66" spans="1:12" ht="42.75" customHeight="1" x14ac:dyDescent="0.55000000000000004">
      <c r="D66" s="109" t="s">
        <v>99</v>
      </c>
      <c r="E66" s="109" t="s">
        <v>100</v>
      </c>
      <c r="F66" s="109" t="s">
        <v>249</v>
      </c>
      <c r="G66" s="109" t="s">
        <v>250</v>
      </c>
      <c r="H66" s="109" t="s">
        <v>251</v>
      </c>
    </row>
    <row r="67" spans="1:12" ht="18" customHeight="1" x14ac:dyDescent="0.55000000000000004">
      <c r="A67" s="110" t="s">
        <v>277</v>
      </c>
      <c r="B67" s="105" t="s">
        <v>151</v>
      </c>
      <c r="D67" s="187"/>
      <c r="E67" s="128"/>
      <c r="F67" s="128"/>
      <c r="G67" s="187"/>
      <c r="H67" s="128"/>
    </row>
    <row r="68" spans="1:12" ht="18" customHeight="1" x14ac:dyDescent="0.55000000000000004">
      <c r="A68" s="42" t="s">
        <v>201</v>
      </c>
      <c r="B68" s="44" t="s">
        <v>152</v>
      </c>
      <c r="D68" s="307"/>
      <c r="E68" s="120"/>
      <c r="F68" s="120"/>
      <c r="G68" s="258"/>
      <c r="H68" s="114">
        <f>(D68+E68)-F68-G68</f>
        <v>0</v>
      </c>
      <c r="J68"/>
      <c r="K68"/>
    </row>
    <row r="69" spans="1:12" ht="18" customHeight="1" x14ac:dyDescent="0.55000000000000004">
      <c r="A69" s="42" t="s">
        <v>202</v>
      </c>
      <c r="B69" s="44" t="s">
        <v>153</v>
      </c>
      <c r="D69" s="188"/>
      <c r="E69" s="120"/>
      <c r="F69" s="120"/>
      <c r="G69" s="188"/>
      <c r="H69" s="114">
        <f>(D69+E69)-F69-G69</f>
        <v>0</v>
      </c>
    </row>
    <row r="70" spans="1:12" ht="18" customHeight="1" x14ac:dyDescent="0.55000000000000004">
      <c r="A70" s="42" t="s">
        <v>203</v>
      </c>
      <c r="B70" s="130"/>
      <c r="C70" s="105"/>
      <c r="D70" s="131"/>
      <c r="E70" s="120"/>
      <c r="F70" s="132"/>
      <c r="G70" s="131"/>
      <c r="H70" s="114">
        <f>(D70+E70)-F70-G70</f>
        <v>0</v>
      </c>
    </row>
    <row r="71" spans="1:12" ht="18" customHeight="1" x14ac:dyDescent="0.55000000000000004">
      <c r="A71" s="42" t="s">
        <v>278</v>
      </c>
      <c r="B71" s="130"/>
      <c r="C71" s="105"/>
      <c r="D71" s="131"/>
      <c r="E71" s="120"/>
      <c r="F71" s="132"/>
      <c r="G71" s="131"/>
      <c r="H71" s="114">
        <f>(D71+E71)-F71-G71</f>
        <v>0</v>
      </c>
    </row>
    <row r="72" spans="1:12" ht="18" customHeight="1" x14ac:dyDescent="0.55000000000000004">
      <c r="A72" s="42" t="s">
        <v>279</v>
      </c>
      <c r="B72" s="133"/>
      <c r="C72" s="105"/>
      <c r="D72" s="113"/>
      <c r="E72" s="120"/>
      <c r="F72" s="120"/>
      <c r="G72" s="113"/>
      <c r="H72" s="114">
        <f>(D72+E72)-F72-G72</f>
        <v>0</v>
      </c>
    </row>
    <row r="73" spans="1:12" ht="18" customHeight="1" x14ac:dyDescent="0.55000000000000004">
      <c r="A73" s="42"/>
      <c r="C73" s="105"/>
      <c r="D73" s="134"/>
      <c r="E73" s="128"/>
      <c r="F73" s="128"/>
      <c r="G73" s="134"/>
      <c r="H73" s="128"/>
    </row>
    <row r="74" spans="1:12"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2" ht="42.75" customHeight="1" x14ac:dyDescent="0.55000000000000004">
      <c r="D75" s="109" t="s">
        <v>99</v>
      </c>
      <c r="E75" s="109" t="s">
        <v>100</v>
      </c>
      <c r="F75" s="109" t="s">
        <v>249</v>
      </c>
      <c r="G75" s="109" t="s">
        <v>250</v>
      </c>
      <c r="H75" s="109" t="s">
        <v>251</v>
      </c>
    </row>
    <row r="76" spans="1:12" ht="18" customHeight="1" x14ac:dyDescent="0.55000000000000004">
      <c r="A76" s="110" t="s">
        <v>281</v>
      </c>
      <c r="B76" s="105" t="s">
        <v>226</v>
      </c>
    </row>
    <row r="77" spans="1:12" ht="18" customHeight="1" x14ac:dyDescent="0.55000000000000004">
      <c r="A77" s="42" t="s">
        <v>204</v>
      </c>
      <c r="B77" s="44" t="s">
        <v>155</v>
      </c>
      <c r="D77" s="113">
        <v>129850</v>
      </c>
      <c r="E77" s="136"/>
      <c r="F77" s="122"/>
      <c r="G77" s="113"/>
      <c r="H77" s="114">
        <f>(D77-F77-G77)</f>
        <v>129850</v>
      </c>
      <c r="J77"/>
      <c r="K77"/>
      <c r="L77"/>
    </row>
    <row r="78" spans="1:12" ht="18" customHeight="1" x14ac:dyDescent="0.55000000000000004">
      <c r="A78" s="42" t="s">
        <v>205</v>
      </c>
      <c r="B78" s="44" t="s">
        <v>156</v>
      </c>
      <c r="D78" s="113"/>
      <c r="E78" s="136"/>
      <c r="F78" s="122"/>
      <c r="G78" s="113"/>
      <c r="H78" s="114">
        <f>(D78-F78-G78)</f>
        <v>0</v>
      </c>
    </row>
    <row r="79" spans="1:12" ht="18" customHeight="1" x14ac:dyDescent="0.55000000000000004">
      <c r="A79" s="42" t="s">
        <v>206</v>
      </c>
      <c r="B79" s="44" t="s">
        <v>157</v>
      </c>
      <c r="D79" s="113"/>
      <c r="E79" s="136"/>
      <c r="F79" s="122"/>
      <c r="G79" s="113"/>
      <c r="H79" s="114">
        <f>(D79-F79-G79)</f>
        <v>0</v>
      </c>
    </row>
    <row r="80" spans="1:12"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129850</v>
      </c>
      <c r="E82" s="138"/>
      <c r="F82" s="114">
        <f>SUM(F77:F80)</f>
        <v>0</v>
      </c>
      <c r="G82" s="114">
        <f>SUM(G77:G80)</f>
        <v>0</v>
      </c>
      <c r="H82" s="114">
        <f>SUM(H77:H80)</f>
        <v>129850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397">
        <v>0</v>
      </c>
      <c r="F86" s="120"/>
      <c r="G86" s="113"/>
      <c r="H86" s="114">
        <f>(D86+E86)-F86-G86</f>
        <v>0</v>
      </c>
    </row>
    <row r="87" spans="1:8" ht="18" customHeight="1" x14ac:dyDescent="0.55000000000000004">
      <c r="A87" s="42" t="s">
        <v>209</v>
      </c>
      <c r="B87" s="44" t="s">
        <v>161</v>
      </c>
      <c r="D87" s="113"/>
      <c r="E87" s="397">
        <v>0</v>
      </c>
      <c r="F87" s="120"/>
      <c r="G87" s="113"/>
      <c r="H87" s="114">
        <f t="shared" ref="H87:H96" si="4">(D87+E87)-F87-G87</f>
        <v>0</v>
      </c>
    </row>
    <row r="88" spans="1:8" ht="18" customHeight="1" x14ac:dyDescent="0.55000000000000004">
      <c r="A88" s="42" t="s">
        <v>210</v>
      </c>
      <c r="B88" s="44" t="s">
        <v>186</v>
      </c>
      <c r="D88" s="113">
        <v>102917.65006250032</v>
      </c>
      <c r="E88" s="397">
        <f t="shared" ref="E88:E93" si="5">D88*$E$114</f>
        <v>90076.449761521537</v>
      </c>
      <c r="F88" s="120"/>
      <c r="G88" s="113"/>
      <c r="H88" s="114">
        <f t="shared" si="4"/>
        <v>192994.09982402186</v>
      </c>
    </row>
    <row r="89" spans="1:8" ht="18" customHeight="1" x14ac:dyDescent="0.55000000000000004">
      <c r="A89" s="42" t="s">
        <v>211</v>
      </c>
      <c r="B89" s="44" t="s">
        <v>162</v>
      </c>
      <c r="D89" s="113"/>
      <c r="E89" s="397">
        <f t="shared" si="5"/>
        <v>0</v>
      </c>
      <c r="F89" s="120"/>
      <c r="G89" s="113"/>
      <c r="H89" s="114">
        <f t="shared" si="4"/>
        <v>0</v>
      </c>
    </row>
    <row r="90" spans="1:8" ht="18" customHeight="1" x14ac:dyDescent="0.55000000000000004">
      <c r="A90" s="42" t="s">
        <v>212</v>
      </c>
      <c r="B90" s="44" t="s">
        <v>163</v>
      </c>
      <c r="D90" s="113">
        <v>126.44999999999999</v>
      </c>
      <c r="E90" s="397">
        <f t="shared" si="5"/>
        <v>110.67263064622367</v>
      </c>
      <c r="F90" s="120"/>
      <c r="G90" s="113"/>
      <c r="H90" s="114">
        <f t="shared" si="4"/>
        <v>237.12263064622366</v>
      </c>
    </row>
    <row r="91" spans="1:8" ht="18" customHeight="1" x14ac:dyDescent="0.55000000000000004">
      <c r="A91" s="42" t="s">
        <v>213</v>
      </c>
      <c r="B91" s="44" t="s">
        <v>164</v>
      </c>
      <c r="D91" s="113"/>
      <c r="E91" s="397">
        <f t="shared" si="5"/>
        <v>0</v>
      </c>
      <c r="F91" s="120"/>
      <c r="G91" s="113"/>
      <c r="H91" s="114">
        <f t="shared" si="4"/>
        <v>0</v>
      </c>
    </row>
    <row r="92" spans="1:8" ht="18" customHeight="1" x14ac:dyDescent="0.55000000000000004">
      <c r="A92" s="42" t="s">
        <v>214</v>
      </c>
      <c r="B92" s="44" t="s">
        <v>187</v>
      </c>
      <c r="D92" s="139">
        <v>509.92699999999996</v>
      </c>
      <c r="E92" s="397">
        <f t="shared" si="5"/>
        <v>446.30259017427363</v>
      </c>
      <c r="F92" s="189"/>
      <c r="G92" s="139"/>
      <c r="H92" s="114">
        <f t="shared" si="4"/>
        <v>956.22959017427365</v>
      </c>
    </row>
    <row r="93" spans="1:8" ht="18" customHeight="1" x14ac:dyDescent="0.55000000000000004">
      <c r="A93" s="42" t="s">
        <v>215</v>
      </c>
      <c r="B93" s="44" t="s">
        <v>189</v>
      </c>
      <c r="D93" s="113">
        <v>117.16022099447513</v>
      </c>
      <c r="E93" s="397">
        <f t="shared" si="5"/>
        <v>102.54195227007898</v>
      </c>
      <c r="F93" s="120"/>
      <c r="G93" s="113"/>
      <c r="H93" s="114">
        <f t="shared" si="4"/>
        <v>219.70217326455412</v>
      </c>
    </row>
    <row r="94" spans="1:8" ht="18" customHeight="1" x14ac:dyDescent="0.55000000000000004">
      <c r="A94" s="42" t="s">
        <v>216</v>
      </c>
      <c r="B94" s="130"/>
      <c r="D94" s="113"/>
      <c r="E94" s="397">
        <v>0</v>
      </c>
      <c r="F94" s="120"/>
      <c r="G94" s="113"/>
      <c r="H94" s="114">
        <f t="shared" si="4"/>
        <v>0</v>
      </c>
    </row>
    <row r="95" spans="1:8" ht="18" customHeight="1" x14ac:dyDescent="0.55000000000000004">
      <c r="A95" s="42" t="s">
        <v>284</v>
      </c>
      <c r="B95" s="130"/>
      <c r="D95" s="113"/>
      <c r="E95" s="397">
        <v>0</v>
      </c>
      <c r="F95" s="120"/>
      <c r="G95" s="113"/>
      <c r="H95" s="114">
        <f t="shared" si="4"/>
        <v>0</v>
      </c>
    </row>
    <row r="96" spans="1:8" ht="18" customHeight="1" x14ac:dyDescent="0.55000000000000004">
      <c r="A96" s="42" t="s">
        <v>285</v>
      </c>
      <c r="B96" s="130"/>
      <c r="D96" s="113"/>
      <c r="E96" s="397">
        <v>0</v>
      </c>
      <c r="F96" s="120"/>
      <c r="G96" s="113"/>
      <c r="H96" s="114">
        <f t="shared" si="4"/>
        <v>0</v>
      </c>
    </row>
    <row r="97" spans="1:8" ht="18" customHeight="1" x14ac:dyDescent="0.55000000000000004">
      <c r="A97" s="42"/>
    </row>
    <row r="98" spans="1:8" ht="18" customHeight="1" x14ac:dyDescent="0.55000000000000004">
      <c r="A98" s="110" t="s">
        <v>166</v>
      </c>
      <c r="B98" s="105" t="s">
        <v>286</v>
      </c>
      <c r="C98" s="105" t="s">
        <v>253</v>
      </c>
      <c r="D98" s="114">
        <f>SUM(D86:D96)</f>
        <v>103671.18728349479</v>
      </c>
      <c r="E98" s="114">
        <f>SUM(E86:E96)</f>
        <v>90735.966934612123</v>
      </c>
      <c r="F98" s="114">
        <f>SUM(F86:F96)</f>
        <v>0</v>
      </c>
      <c r="G98" s="114">
        <f>SUM(G86:G96)</f>
        <v>0</v>
      </c>
      <c r="H98" s="114">
        <f>SUM(H86:H96)</f>
        <v>194407.15421810691</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244092.25</v>
      </c>
      <c r="E102" s="397">
        <f>D102*$E$114</f>
        <v>213636.46838952703</v>
      </c>
      <c r="F102" s="120"/>
      <c r="G102" s="113"/>
      <c r="H102" s="114">
        <f>(D102+E102)-F102-G102</f>
        <v>457728.71838952706</v>
      </c>
    </row>
    <row r="103" spans="1:8" ht="18" customHeight="1" x14ac:dyDescent="0.55000000000000004">
      <c r="A103" s="42" t="s">
        <v>220</v>
      </c>
      <c r="B103" s="44" t="s">
        <v>168</v>
      </c>
      <c r="D103" s="113">
        <v>147652</v>
      </c>
      <c r="E103" s="397">
        <f>D103*$E$114</f>
        <v>129229.22309352487</v>
      </c>
      <c r="F103" s="120"/>
      <c r="G103" s="113"/>
      <c r="H103" s="114">
        <f>(D103+E103)-F103-G103</f>
        <v>276881.22309352487</v>
      </c>
    </row>
    <row r="104" spans="1:8" ht="18" customHeight="1" x14ac:dyDescent="0.55000000000000004">
      <c r="A104" s="42" t="s">
        <v>221</v>
      </c>
      <c r="B104" s="130"/>
      <c r="D104" s="113"/>
      <c r="E104" s="397">
        <f>D104*$E$114</f>
        <v>0</v>
      </c>
      <c r="F104" s="120"/>
      <c r="G104" s="113"/>
      <c r="H104" s="114">
        <f>(D104+E104)-F104-G104</f>
        <v>0</v>
      </c>
    </row>
    <row r="105" spans="1:8" ht="18" customHeight="1" x14ac:dyDescent="0.55000000000000004">
      <c r="A105" s="42" t="s">
        <v>288</v>
      </c>
      <c r="B105" s="130"/>
      <c r="D105" s="113"/>
      <c r="E105" s="397">
        <f>D105*$E$114</f>
        <v>0</v>
      </c>
      <c r="F105" s="120"/>
      <c r="G105" s="113"/>
      <c r="H105" s="114">
        <f>(D105+E105)-F105-G105</f>
        <v>0</v>
      </c>
    </row>
    <row r="106" spans="1:8" ht="18" customHeight="1" x14ac:dyDescent="0.55000000000000004">
      <c r="A106" s="42" t="s">
        <v>289</v>
      </c>
      <c r="B106" s="130"/>
      <c r="D106" s="113"/>
      <c r="E106" s="397">
        <f>D106*$E$114</f>
        <v>0</v>
      </c>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391744.25</v>
      </c>
      <c r="E108" s="114">
        <f>SUM(E102:E106)</f>
        <v>342865.69148305187</v>
      </c>
      <c r="F108" s="114">
        <f>SUM(F102:F106)</f>
        <v>0</v>
      </c>
      <c r="G108" s="114">
        <f>SUM(G102:G106)</f>
        <v>0</v>
      </c>
      <c r="H108" s="114">
        <f>SUM(H102:H106)</f>
        <v>734609.94148305198</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2773029.9999999995</v>
      </c>
      <c r="G111" s="113"/>
      <c r="H111" s="114">
        <f>F111-G111</f>
        <v>2773029.9999999995</v>
      </c>
    </row>
    <row r="112" spans="1:8" ht="18" customHeight="1" x14ac:dyDescent="0.55000000000000004">
      <c r="B112" s="105"/>
      <c r="D112" s="105"/>
    </row>
    <row r="113" spans="1:8" ht="18" customHeight="1" x14ac:dyDescent="0.55000000000000004">
      <c r="A113" s="110"/>
      <c r="B113" s="105" t="s">
        <v>295</v>
      </c>
    </row>
    <row r="114" spans="1:8" ht="18" customHeight="1" x14ac:dyDescent="0.55000000000000004">
      <c r="A114" s="42" t="s">
        <v>296</v>
      </c>
      <c r="B114" s="44" t="s">
        <v>297</v>
      </c>
      <c r="D114" s="143" t="s">
        <v>298</v>
      </c>
      <c r="E114" s="144">
        <v>0.87522839577875589</v>
      </c>
      <c r="F114" s="143" t="s">
        <v>299</v>
      </c>
      <c r="G114" s="144"/>
    </row>
    <row r="115" spans="1:8" ht="18" customHeight="1" x14ac:dyDescent="0.55000000000000004">
      <c r="A115" s="42"/>
      <c r="B115" s="105"/>
      <c r="F115" s="126"/>
    </row>
    <row r="116" spans="1:8" ht="18" customHeight="1" x14ac:dyDescent="0.55000000000000004">
      <c r="A116" s="42" t="s">
        <v>300</v>
      </c>
      <c r="B116" s="105" t="s">
        <v>301</v>
      </c>
      <c r="F116" s="126"/>
    </row>
    <row r="117" spans="1:8" ht="18" customHeight="1" x14ac:dyDescent="0.55000000000000004">
      <c r="A117" s="42" t="s">
        <v>302</v>
      </c>
      <c r="B117" s="44" t="s">
        <v>303</v>
      </c>
      <c r="E117" s="113">
        <v>551835780</v>
      </c>
      <c r="F117" s="145"/>
    </row>
    <row r="118" spans="1:8" ht="18" customHeight="1" x14ac:dyDescent="0.55000000000000004">
      <c r="A118" s="42" t="s">
        <v>304</v>
      </c>
      <c r="B118" s="44" t="s">
        <v>305</v>
      </c>
      <c r="E118" s="113">
        <v>24521436.999999996</v>
      </c>
      <c r="F118"/>
      <c r="G118"/>
      <c r="H118"/>
    </row>
    <row r="119" spans="1:8" ht="18" customHeight="1" x14ac:dyDescent="0.55000000000000004">
      <c r="A119" s="42" t="s">
        <v>306</v>
      </c>
      <c r="B119" s="105" t="s">
        <v>307</v>
      </c>
      <c r="E119" s="114">
        <f>SUM(E117:E118)</f>
        <v>576357217</v>
      </c>
      <c r="F119"/>
      <c r="G119"/>
      <c r="H119"/>
    </row>
    <row r="120" spans="1:8" ht="18" customHeight="1" x14ac:dyDescent="0.55000000000000004">
      <c r="A120" s="42"/>
      <c r="B120" s="105"/>
      <c r="F120"/>
      <c r="G120"/>
      <c r="H120"/>
    </row>
    <row r="121" spans="1:8" ht="18" customHeight="1" x14ac:dyDescent="0.55000000000000004">
      <c r="A121" s="42" t="s">
        <v>308</v>
      </c>
      <c r="B121" s="105" t="s">
        <v>309</v>
      </c>
      <c r="E121" s="113">
        <v>605730943</v>
      </c>
      <c r="F121"/>
      <c r="G121"/>
      <c r="H121"/>
    </row>
    <row r="122" spans="1:8" ht="18" customHeight="1" x14ac:dyDescent="0.55000000000000004">
      <c r="A122" s="42"/>
      <c r="F122"/>
      <c r="G122"/>
      <c r="H122"/>
    </row>
    <row r="123" spans="1:8" ht="18" customHeight="1" x14ac:dyDescent="0.55000000000000004">
      <c r="A123" s="42" t="s">
        <v>310</v>
      </c>
      <c r="B123" s="105" t="s">
        <v>311</v>
      </c>
      <c r="E123" s="113">
        <v>-29373725.999999907</v>
      </c>
      <c r="F123"/>
      <c r="G123"/>
      <c r="H123"/>
    </row>
    <row r="124" spans="1:8" ht="18" customHeight="1" x14ac:dyDescent="0.55000000000000004">
      <c r="A124" s="42"/>
      <c r="F124"/>
      <c r="G124"/>
      <c r="H124"/>
    </row>
    <row r="125" spans="1:8" ht="18" customHeight="1" x14ac:dyDescent="0.55000000000000004">
      <c r="A125" s="42" t="s">
        <v>312</v>
      </c>
      <c r="B125" s="105" t="s">
        <v>313</v>
      </c>
      <c r="E125" s="113">
        <v>-33145000</v>
      </c>
      <c r="F125"/>
      <c r="G125"/>
      <c r="H125"/>
    </row>
    <row r="126" spans="1:8" ht="18" customHeight="1" x14ac:dyDescent="0.55000000000000004">
      <c r="A126" s="42"/>
      <c r="F126"/>
      <c r="G126"/>
      <c r="H126"/>
    </row>
    <row r="127" spans="1:8" ht="18" customHeight="1" x14ac:dyDescent="0.55000000000000004">
      <c r="A127" s="42" t="s">
        <v>314</v>
      </c>
      <c r="B127" s="105" t="s">
        <v>315</v>
      </c>
      <c r="E127" s="113">
        <v>-62518725.999999911</v>
      </c>
      <c r="F127"/>
      <c r="G127"/>
      <c r="H127"/>
    </row>
    <row r="128" spans="1:8"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913219.26394499338</v>
      </c>
      <c r="E141" s="147">
        <f>E36</f>
        <v>799275.43137683277</v>
      </c>
      <c r="F141" s="147">
        <f>F36</f>
        <v>0</v>
      </c>
      <c r="G141" s="147">
        <f>G36</f>
        <v>100</v>
      </c>
      <c r="H141" s="147">
        <f>H36</f>
        <v>1712394.6953218263</v>
      </c>
    </row>
    <row r="142" spans="1:8" ht="18" customHeight="1" x14ac:dyDescent="0.55000000000000004">
      <c r="A142" s="42" t="s">
        <v>148</v>
      </c>
      <c r="B142" s="105" t="s">
        <v>176</v>
      </c>
      <c r="D142" s="147">
        <f>D49</f>
        <v>6879781.5402121386</v>
      </c>
      <c r="E142" s="147">
        <f>E49</f>
        <v>0</v>
      </c>
      <c r="F142" s="147">
        <f>F49</f>
        <v>0</v>
      </c>
      <c r="G142" s="147">
        <f>G49</f>
        <v>0</v>
      </c>
      <c r="H142" s="147">
        <f>H49</f>
        <v>6879781.5402121386</v>
      </c>
    </row>
    <row r="143" spans="1:8" ht="18" customHeight="1" x14ac:dyDescent="0.55000000000000004">
      <c r="A143" s="42" t="s">
        <v>200</v>
      </c>
      <c r="B143" s="105" t="s">
        <v>177</v>
      </c>
      <c r="D143" s="147">
        <f>D64</f>
        <v>133410916.81375448</v>
      </c>
      <c r="E143" s="147">
        <f>E64</f>
        <v>0</v>
      </c>
      <c r="F143" s="147">
        <f>F64</f>
        <v>0</v>
      </c>
      <c r="G143" s="147">
        <f>G64</f>
        <v>83556401.049999997</v>
      </c>
      <c r="H143" s="147">
        <f>H64</f>
        <v>49854515.763754494</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129850</v>
      </c>
      <c r="E145" s="147">
        <f>E82</f>
        <v>0</v>
      </c>
      <c r="F145" s="147">
        <f>F82</f>
        <v>0</v>
      </c>
      <c r="G145" s="147">
        <f>G82</f>
        <v>0</v>
      </c>
      <c r="H145" s="147">
        <f>H82</f>
        <v>129850</v>
      </c>
    </row>
    <row r="146" spans="1:8" ht="18" customHeight="1" x14ac:dyDescent="0.55000000000000004">
      <c r="A146" s="42" t="s">
        <v>166</v>
      </c>
      <c r="B146" s="105" t="s">
        <v>178</v>
      </c>
      <c r="D146" s="147">
        <f>D98</f>
        <v>103671.18728349479</v>
      </c>
      <c r="E146" s="147">
        <f>E98</f>
        <v>90735.966934612123</v>
      </c>
      <c r="F146" s="147">
        <f>F98</f>
        <v>0</v>
      </c>
      <c r="G146" s="147">
        <f>G98</f>
        <v>0</v>
      </c>
      <c r="H146" s="147">
        <f>H98</f>
        <v>194407.15421810691</v>
      </c>
    </row>
    <row r="147" spans="1:8" ht="18" customHeight="1" x14ac:dyDescent="0.55000000000000004">
      <c r="A147" s="42" t="s">
        <v>170</v>
      </c>
      <c r="B147" s="105" t="s">
        <v>11</v>
      </c>
      <c r="D147" s="114">
        <f>D108</f>
        <v>391744.25</v>
      </c>
      <c r="E147" s="114">
        <f>E108</f>
        <v>342865.69148305187</v>
      </c>
      <c r="F147" s="114">
        <f>F108</f>
        <v>0</v>
      </c>
      <c r="G147" s="114">
        <f>G108</f>
        <v>0</v>
      </c>
      <c r="H147" s="114">
        <f>H108</f>
        <v>734609.94148305198</v>
      </c>
    </row>
    <row r="148" spans="1:8" ht="18" customHeight="1" x14ac:dyDescent="0.55000000000000004">
      <c r="A148" s="42" t="s">
        <v>235</v>
      </c>
      <c r="B148" s="105" t="s">
        <v>179</v>
      </c>
      <c r="D148" s="148" t="s">
        <v>321</v>
      </c>
      <c r="E148" s="148" t="s">
        <v>321</v>
      </c>
      <c r="F148" s="148"/>
      <c r="G148" s="148" t="s">
        <v>321</v>
      </c>
      <c r="H148" s="147">
        <f>H111</f>
        <v>2773029.9999999995</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8155907.5318420036</v>
      </c>
      <c r="E150" s="114">
        <f>E18</f>
        <v>0</v>
      </c>
      <c r="F150" s="114">
        <f>F18</f>
        <v>0</v>
      </c>
      <c r="G150" s="114">
        <f>G18</f>
        <v>6593583.8222412737</v>
      </c>
      <c r="H150" s="114">
        <f>H18</f>
        <v>1562323.7096007299</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149985090.58703709</v>
      </c>
      <c r="E152" s="199">
        <f>SUM(E141:E150)</f>
        <v>1232877.0897944968</v>
      </c>
      <c r="F152" s="199">
        <f>SUM(F141:F150)</f>
        <v>0</v>
      </c>
      <c r="G152" s="199">
        <f>SUM(G141:G150)</f>
        <v>90150084.872241274</v>
      </c>
      <c r="H152" s="199">
        <f>SUM(H141:H150)</f>
        <v>63840912.804590344</v>
      </c>
    </row>
    <row r="154" spans="1:8" ht="18" customHeight="1" x14ac:dyDescent="0.55000000000000004">
      <c r="A154" s="110" t="s">
        <v>322</v>
      </c>
      <c r="B154" s="105" t="s">
        <v>323</v>
      </c>
      <c r="D154" s="200">
        <f>H152/E121</f>
        <v>0.10539483502098447</v>
      </c>
    </row>
    <row r="155" spans="1:8" ht="18" customHeight="1" x14ac:dyDescent="0.55000000000000004">
      <c r="A155" s="110" t="s">
        <v>324</v>
      </c>
      <c r="B155" s="105" t="s">
        <v>325</v>
      </c>
      <c r="D155" s="200">
        <f>H152/E127</f>
        <v>-1.0211486523988098</v>
      </c>
    </row>
  </sheetData>
  <mergeCells count="4">
    <mergeCell ref="C2:D2"/>
    <mergeCell ref="C5:E5"/>
    <mergeCell ref="C6:E6"/>
    <mergeCell ref="B13:D13"/>
  </mergeCells>
  <hyperlinks>
    <hyperlink ref="C11" r:id="rId1" xr:uid="{813BC147-1A9B-4337-83C3-EB76CC07D359}"/>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A4CD-97E5-4ADD-8F6A-C4B4CBC70F04}">
  <dimension ref="A1:J155"/>
  <sheetViews>
    <sheetView showGridLines="0" topLeftCell="A128"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537</v>
      </c>
      <c r="D5" s="550"/>
      <c r="E5" s="550"/>
      <c r="F5" s="155"/>
    </row>
    <row r="6" spans="1:8" ht="18" customHeight="1" x14ac:dyDescent="0.55000000000000004">
      <c r="B6" s="42" t="s">
        <v>239</v>
      </c>
      <c r="C6" s="202">
        <v>210045</v>
      </c>
      <c r="D6" s="157"/>
      <c r="E6" s="157"/>
      <c r="F6" s="158"/>
    </row>
    <row r="7" spans="1:8" ht="18" customHeight="1" x14ac:dyDescent="0.55000000000000004">
      <c r="B7" s="42" t="s">
        <v>241</v>
      </c>
      <c r="C7" s="203">
        <v>117</v>
      </c>
      <c r="D7" s="156"/>
      <c r="E7" s="156"/>
      <c r="F7" s="159"/>
    </row>
    <row r="8" spans="1:8" ht="18" customHeight="1" x14ac:dyDescent="0.55000000000000004">
      <c r="C8" s="160"/>
      <c r="D8" s="160"/>
      <c r="E8" s="160"/>
      <c r="F8" s="126"/>
    </row>
    <row r="9" spans="1:8" ht="18" customHeight="1" x14ac:dyDescent="0.55000000000000004">
      <c r="B9" s="42" t="s">
        <v>243</v>
      </c>
      <c r="C9" s="164" t="s">
        <v>448</v>
      </c>
      <c r="D9" s="164"/>
      <c r="E9" s="164"/>
      <c r="F9" s="155"/>
    </row>
    <row r="10" spans="1:8" ht="18" customHeight="1" x14ac:dyDescent="0.55000000000000004">
      <c r="B10" s="42" t="s">
        <v>245</v>
      </c>
      <c r="C10" s="162" t="s">
        <v>449</v>
      </c>
      <c r="D10" s="162"/>
      <c r="E10" s="162"/>
      <c r="F10" s="163"/>
    </row>
    <row r="11" spans="1:8" ht="18" customHeight="1" x14ac:dyDescent="0.55000000000000004">
      <c r="B11" s="42" t="s">
        <v>247</v>
      </c>
      <c r="C11" s="554" t="s">
        <v>450</v>
      </c>
      <c r="D11" s="554"/>
      <c r="E11" s="55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c r="E18" s="111"/>
      <c r="F18" s="111"/>
      <c r="G18" s="111"/>
      <c r="H18" s="169">
        <f>(D18+E18)-G18</f>
        <v>0</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c r="E21" s="120"/>
      <c r="F21" s="120"/>
      <c r="G21" s="113"/>
      <c r="H21" s="114">
        <f>(D21+E21)-F21-G21</f>
        <v>0</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v>5782.37</v>
      </c>
      <c r="E26" s="120">
        <v>4170.82</v>
      </c>
      <c r="F26" s="120"/>
      <c r="G26" s="113"/>
      <c r="H26" s="114">
        <f t="shared" si="0"/>
        <v>9953.1899999999987</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127784.2</v>
      </c>
      <c r="E29" s="120">
        <v>92170.74</v>
      </c>
      <c r="F29" s="120"/>
      <c r="G29" s="113"/>
      <c r="H29" s="114">
        <f t="shared" si="0"/>
        <v>219954.94</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133566.57</v>
      </c>
      <c r="E36" s="114">
        <f>SUM(E21:E34)</f>
        <v>96341.56</v>
      </c>
      <c r="F36" s="114">
        <f>SUM(F21:F34)</f>
        <v>0</v>
      </c>
      <c r="G36" s="114">
        <f>SUM(G21:G34)</f>
        <v>0</v>
      </c>
      <c r="H36" s="114">
        <f>SUM(H21:H34)</f>
        <v>229908.13</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c r="E41" s="120"/>
      <c r="F41" s="120"/>
      <c r="G41" s="113"/>
      <c r="H41" s="114">
        <f t="shared" ref="H41:H47" si="1">(D41+E41)-F41-G41</f>
        <v>0</v>
      </c>
    </row>
    <row r="42" spans="1:8" ht="18" customHeight="1" x14ac:dyDescent="0.55000000000000004">
      <c r="A42" s="42" t="s">
        <v>194</v>
      </c>
      <c r="B42" s="44" t="s">
        <v>142</v>
      </c>
      <c r="D42" s="113">
        <v>93480.42</v>
      </c>
      <c r="E42" s="120">
        <v>67427.429999999993</v>
      </c>
      <c r="F42" s="120"/>
      <c r="G42" s="113"/>
      <c r="H42" s="114">
        <f t="shared" si="1"/>
        <v>160907.84999999998</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93480.42</v>
      </c>
      <c r="E49" s="114">
        <f>SUM(E40:E47)</f>
        <v>67427.429999999993</v>
      </c>
      <c r="F49" s="114">
        <f>SUM(F40:F47)</f>
        <v>0</v>
      </c>
      <c r="G49" s="114">
        <f>SUM(G40:G47)</f>
        <v>0</v>
      </c>
      <c r="H49" s="114">
        <f>SUM(H40:H47)</f>
        <v>160907.84999999998</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130" t="s">
        <v>538</v>
      </c>
      <c r="D54" s="113">
        <v>47973.34</v>
      </c>
      <c r="E54" s="120"/>
      <c r="F54" s="120"/>
      <c r="G54" s="113"/>
      <c r="H54" s="114">
        <f t="shared" ref="H54:H62" si="2">(D54+E54)-F54-G54</f>
        <v>47973.34</v>
      </c>
    </row>
    <row r="55" spans="1:8" ht="18" customHeight="1" x14ac:dyDescent="0.55000000000000004">
      <c r="A55" s="42" t="s">
        <v>262</v>
      </c>
      <c r="B55" s="133"/>
      <c r="D55" s="113"/>
      <c r="E55" s="120"/>
      <c r="F55" s="120"/>
      <c r="G55" s="113"/>
      <c r="H55" s="114">
        <f t="shared" si="2"/>
        <v>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47973.34</v>
      </c>
      <c r="E64" s="114">
        <f>SUM(E53:E62)</f>
        <v>0</v>
      </c>
      <c r="F64" s="114">
        <f>SUM(F53:F62)</f>
        <v>0</v>
      </c>
      <c r="G64" s="114">
        <f>SUM(G53:G62)</f>
        <v>0</v>
      </c>
      <c r="H64" s="114">
        <f>SUM(H53:H62)</f>
        <v>47973.34</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0</v>
      </c>
      <c r="E82" s="138"/>
      <c r="F82" s="114">
        <f>SUM(F77:F80)</f>
        <v>0</v>
      </c>
      <c r="G82" s="114">
        <f>SUM(G77:G80)</f>
        <v>0</v>
      </c>
      <c r="H82" s="114">
        <f>SUM(H77:H80)</f>
        <v>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c r="E88" s="120"/>
      <c r="F88" s="120"/>
      <c r="G88" s="113"/>
      <c r="H88" s="114">
        <f t="shared" si="3"/>
        <v>0</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c r="E91" s="120"/>
      <c r="F91" s="120"/>
      <c r="G91" s="113"/>
      <c r="H91" s="114">
        <f t="shared" si="3"/>
        <v>0</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0</v>
      </c>
      <c r="E98" s="114">
        <f>SUM(E86:E96)</f>
        <v>0</v>
      </c>
      <c r="F98" s="114">
        <f>SUM(F86:F96)</f>
        <v>0</v>
      </c>
      <c r="G98" s="114">
        <f>SUM(G86:G96)</f>
        <v>0</v>
      </c>
      <c r="H98" s="114">
        <f>SUM(H86:H96)</f>
        <v>0</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c r="E102" s="120"/>
      <c r="F102" s="120"/>
      <c r="G102" s="113"/>
      <c r="H102" s="114">
        <f>(D102+E102)-F102-G102</f>
        <v>0</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0</v>
      </c>
      <c r="E108" s="114">
        <f>SUM(E102:E106)</f>
        <v>0</v>
      </c>
      <c r="F108" s="114">
        <f>SUM(F102:F106)</f>
        <v>0</v>
      </c>
      <c r="G108" s="114">
        <f>SUM(G102:G106)</f>
        <v>0</v>
      </c>
      <c r="H108" s="114">
        <f>SUM(H102:H106)</f>
        <v>0</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144000</v>
      </c>
      <c r="G111" s="113"/>
      <c r="H111" s="114">
        <f>F111-G111</f>
        <v>144000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0.72130000000000005</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4781775</v>
      </c>
      <c r="F117" s="145"/>
    </row>
    <row r="118" spans="1:7" ht="18" customHeight="1" x14ac:dyDescent="0.55000000000000004">
      <c r="A118" s="42" t="s">
        <v>304</v>
      </c>
      <c r="B118" s="44" t="s">
        <v>305</v>
      </c>
      <c r="E118" s="113">
        <v>0</v>
      </c>
      <c r="F118" s="145"/>
    </row>
    <row r="119" spans="1:7" ht="18" customHeight="1" x14ac:dyDescent="0.55000000000000004">
      <c r="A119" s="42" t="s">
        <v>306</v>
      </c>
      <c r="B119" s="105" t="s">
        <v>307</v>
      </c>
      <c r="E119" s="114">
        <f>SUM(E117:E118)</f>
        <v>4781775</v>
      </c>
      <c r="F119" s="146"/>
    </row>
    <row r="120" spans="1:7" ht="18" customHeight="1" x14ac:dyDescent="0.55000000000000004">
      <c r="A120" s="42"/>
      <c r="B120" s="105"/>
      <c r="F120" s="126"/>
    </row>
    <row r="121" spans="1:7" ht="18" customHeight="1" x14ac:dyDescent="0.55000000000000004">
      <c r="A121" s="42" t="s">
        <v>308</v>
      </c>
      <c r="B121" s="105" t="s">
        <v>309</v>
      </c>
      <c r="E121" s="113">
        <v>8749900</v>
      </c>
      <c r="F121" s="145"/>
    </row>
    <row r="122" spans="1:7" ht="18" customHeight="1" x14ac:dyDescent="0.55000000000000004">
      <c r="A122" s="42"/>
      <c r="F122" s="126"/>
    </row>
    <row r="123" spans="1:7" ht="18" customHeight="1" x14ac:dyDescent="0.55000000000000004">
      <c r="A123" s="42" t="s">
        <v>310</v>
      </c>
      <c r="B123" s="105" t="s">
        <v>311</v>
      </c>
      <c r="E123" s="113">
        <f>+E119-E121</f>
        <v>-3968125</v>
      </c>
      <c r="F123" s="145"/>
    </row>
    <row r="124" spans="1:7" ht="18" customHeight="1" x14ac:dyDescent="0.55000000000000004">
      <c r="A124" s="42"/>
      <c r="F124" s="126"/>
    </row>
    <row r="125" spans="1:7" ht="18" customHeight="1" x14ac:dyDescent="0.55000000000000004">
      <c r="A125" s="42" t="s">
        <v>312</v>
      </c>
      <c r="B125" s="105" t="s">
        <v>313</v>
      </c>
      <c r="E125" s="113">
        <v>0</v>
      </c>
      <c r="F125" s="145"/>
    </row>
    <row r="126" spans="1:7" ht="18" customHeight="1" x14ac:dyDescent="0.55000000000000004">
      <c r="A126" s="42"/>
      <c r="F126" s="126"/>
    </row>
    <row r="127" spans="1:7" ht="18" customHeight="1" x14ac:dyDescent="0.55000000000000004">
      <c r="A127" s="42" t="s">
        <v>314</v>
      </c>
      <c r="B127" s="105" t="s">
        <v>315</v>
      </c>
      <c r="E127" s="113">
        <f>+E123+E125</f>
        <v>-3968125</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133566.57</v>
      </c>
      <c r="E141" s="147">
        <f>E36</f>
        <v>96341.56</v>
      </c>
      <c r="F141" s="147">
        <f>F36</f>
        <v>0</v>
      </c>
      <c r="G141" s="147">
        <f>G36</f>
        <v>0</v>
      </c>
      <c r="H141" s="147">
        <f>H36</f>
        <v>229908.13</v>
      </c>
    </row>
    <row r="142" spans="1:8" ht="18" customHeight="1" x14ac:dyDescent="0.55000000000000004">
      <c r="A142" s="42" t="s">
        <v>148</v>
      </c>
      <c r="B142" s="105" t="s">
        <v>176</v>
      </c>
      <c r="D142" s="147">
        <f>D49</f>
        <v>93480.42</v>
      </c>
      <c r="E142" s="147">
        <f>E49</f>
        <v>67427.429999999993</v>
      </c>
      <c r="F142" s="147">
        <f>F49</f>
        <v>0</v>
      </c>
      <c r="G142" s="147">
        <f>G49</f>
        <v>0</v>
      </c>
      <c r="H142" s="147">
        <f>H49</f>
        <v>160907.84999999998</v>
      </c>
    </row>
    <row r="143" spans="1:8" ht="18" customHeight="1" x14ac:dyDescent="0.55000000000000004">
      <c r="A143" s="42" t="s">
        <v>200</v>
      </c>
      <c r="B143" s="105" t="s">
        <v>177</v>
      </c>
      <c r="D143" s="147">
        <f>D64</f>
        <v>47973.34</v>
      </c>
      <c r="E143" s="147">
        <f>E64</f>
        <v>0</v>
      </c>
      <c r="F143" s="147">
        <f>F64</f>
        <v>0</v>
      </c>
      <c r="G143" s="147">
        <f>G64</f>
        <v>0</v>
      </c>
      <c r="H143" s="147">
        <f>H64</f>
        <v>47973.34</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0</v>
      </c>
      <c r="E145" s="147">
        <f>E82</f>
        <v>0</v>
      </c>
      <c r="F145" s="147">
        <f>F82</f>
        <v>0</v>
      </c>
      <c r="G145" s="147">
        <f>G82</f>
        <v>0</v>
      </c>
      <c r="H145" s="147">
        <f>H82</f>
        <v>0</v>
      </c>
    </row>
    <row r="146" spans="1:8" ht="18" customHeight="1" x14ac:dyDescent="0.55000000000000004">
      <c r="A146" s="42" t="s">
        <v>166</v>
      </c>
      <c r="B146" s="105" t="s">
        <v>178</v>
      </c>
      <c r="D146" s="147">
        <f>D98</f>
        <v>0</v>
      </c>
      <c r="E146" s="147">
        <f>E98</f>
        <v>0</v>
      </c>
      <c r="F146" s="147">
        <f>F98</f>
        <v>0</v>
      </c>
      <c r="G146" s="147">
        <f>G98</f>
        <v>0</v>
      </c>
      <c r="H146" s="147">
        <f>H98</f>
        <v>0</v>
      </c>
    </row>
    <row r="147" spans="1:8" ht="18" customHeight="1" x14ac:dyDescent="0.55000000000000004">
      <c r="A147" s="42" t="s">
        <v>170</v>
      </c>
      <c r="B147" s="105" t="s">
        <v>11</v>
      </c>
      <c r="D147" s="114">
        <f>D108</f>
        <v>0</v>
      </c>
      <c r="E147" s="114">
        <f>E108</f>
        <v>0</v>
      </c>
      <c r="F147" s="114">
        <f>F108</f>
        <v>0</v>
      </c>
      <c r="G147" s="114">
        <f>G108</f>
        <v>0</v>
      </c>
      <c r="H147" s="114">
        <f>H108</f>
        <v>0</v>
      </c>
    </row>
    <row r="148" spans="1:8" ht="18" customHeight="1" x14ac:dyDescent="0.55000000000000004">
      <c r="A148" s="42" t="s">
        <v>235</v>
      </c>
      <c r="B148" s="105" t="s">
        <v>179</v>
      </c>
      <c r="D148" s="148" t="s">
        <v>321</v>
      </c>
      <c r="E148" s="148" t="s">
        <v>321</v>
      </c>
      <c r="F148" s="148"/>
      <c r="G148" s="148" t="s">
        <v>321</v>
      </c>
      <c r="H148" s="147">
        <f>H111</f>
        <v>144000</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0</v>
      </c>
      <c r="E150" s="114">
        <f>E18</f>
        <v>0</v>
      </c>
      <c r="F150" s="114">
        <f>F18</f>
        <v>0</v>
      </c>
      <c r="G150" s="114">
        <f>G18</f>
        <v>0</v>
      </c>
      <c r="H150" s="114">
        <f>H18</f>
        <v>0</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275020.32999999996</v>
      </c>
      <c r="E152" s="199">
        <f>SUM(E141:E150)</f>
        <v>163768.99</v>
      </c>
      <c r="F152" s="199">
        <f>SUM(F141:F150)</f>
        <v>0</v>
      </c>
      <c r="G152" s="199">
        <f>SUM(G141:G150)</f>
        <v>0</v>
      </c>
      <c r="H152" s="199">
        <f>SUM(H141:H150)</f>
        <v>582789.31999999995</v>
      </c>
    </row>
    <row r="154" spans="1:8" ht="18" customHeight="1" x14ac:dyDescent="0.55000000000000004">
      <c r="A154" s="110" t="s">
        <v>322</v>
      </c>
      <c r="B154" s="105" t="s">
        <v>323</v>
      </c>
      <c r="D154" s="200">
        <f>H152/E121</f>
        <v>6.6605254917199042E-2</v>
      </c>
    </row>
    <row r="155" spans="1:8" ht="18" customHeight="1" x14ac:dyDescent="0.55000000000000004">
      <c r="A155" s="110" t="s">
        <v>324</v>
      </c>
      <c r="B155" s="105" t="s">
        <v>325</v>
      </c>
      <c r="D155" s="200">
        <f>H152/E127</f>
        <v>-0.14686768183965979</v>
      </c>
    </row>
  </sheetData>
  <mergeCells count="4">
    <mergeCell ref="C2:D2"/>
    <mergeCell ref="C5:E5"/>
    <mergeCell ref="C11:E11"/>
    <mergeCell ref="B13:D13"/>
  </mergeCells>
  <hyperlinks>
    <hyperlink ref="C11" r:id="rId1" xr:uid="{9FAB84C4-E308-4644-8F4F-92344B37FE3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9938-14F3-4A38-80EB-1403BF3D6E8E}">
  <sheetPr>
    <pageSetUpPr fitToPage="1"/>
  </sheetPr>
  <dimension ref="A1:J155"/>
  <sheetViews>
    <sheetView showGridLines="0" topLeftCell="A129"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25</v>
      </c>
      <c r="D5" s="550"/>
      <c r="E5" s="550"/>
      <c r="F5" s="155"/>
    </row>
    <row r="6" spans="1:8" ht="18" customHeight="1" x14ac:dyDescent="0.55000000000000004">
      <c r="B6" s="42" t="s">
        <v>239</v>
      </c>
      <c r="C6" s="157" t="s">
        <v>539</v>
      </c>
      <c r="D6" s="157"/>
      <c r="E6" s="157"/>
      <c r="F6" s="158"/>
    </row>
    <row r="7" spans="1:8" ht="18" customHeight="1" x14ac:dyDescent="0.55000000000000004">
      <c r="B7" s="42" t="s">
        <v>241</v>
      </c>
      <c r="C7" s="156">
        <v>1689</v>
      </c>
      <c r="D7" s="156"/>
      <c r="E7" s="156"/>
      <c r="F7" s="159"/>
    </row>
    <row r="8" spans="1:8" ht="18" customHeight="1" x14ac:dyDescent="0.55000000000000004">
      <c r="C8" s="160"/>
      <c r="D8" s="160"/>
      <c r="E8" s="160"/>
      <c r="F8" s="126"/>
    </row>
    <row r="9" spans="1:8" ht="18" customHeight="1" x14ac:dyDescent="0.55000000000000004">
      <c r="B9" s="42" t="s">
        <v>243</v>
      </c>
      <c r="C9" s="164" t="s">
        <v>540</v>
      </c>
      <c r="D9" s="164"/>
      <c r="E9" s="164"/>
      <c r="F9" s="155"/>
    </row>
    <row r="10" spans="1:8" ht="18" customHeight="1" x14ac:dyDescent="0.55000000000000004">
      <c r="B10" s="42" t="s">
        <v>245</v>
      </c>
      <c r="C10" s="162" t="s">
        <v>541</v>
      </c>
      <c r="D10" s="162"/>
      <c r="E10" s="162"/>
      <c r="F10" s="163"/>
    </row>
    <row r="11" spans="1:8" ht="18" customHeight="1" x14ac:dyDescent="0.55000000000000004">
      <c r="B11" s="42" t="s">
        <v>247</v>
      </c>
      <c r="C11" s="554" t="s">
        <v>542</v>
      </c>
      <c r="D11" s="554"/>
      <c r="E11" s="55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4991725</v>
      </c>
      <c r="E18" s="111">
        <v>0</v>
      </c>
      <c r="F18" s="111">
        <v>0</v>
      </c>
      <c r="G18" s="111">
        <v>4035524</v>
      </c>
      <c r="H18" s="169">
        <f>(D18+E18)-G18</f>
        <v>956201</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685604.98747356748</v>
      </c>
      <c r="E21" s="120">
        <v>587632.03476359462</v>
      </c>
      <c r="F21" s="120">
        <v>0</v>
      </c>
      <c r="G21" s="113">
        <v>53618</v>
      </c>
      <c r="H21" s="114">
        <f>(D21+E21)-F21-G21</f>
        <v>1219619.0222371621</v>
      </c>
    </row>
    <row r="22" spans="1:8" ht="18" customHeight="1" x14ac:dyDescent="0.55000000000000004">
      <c r="A22" s="42" t="s">
        <v>116</v>
      </c>
      <c r="B22" s="44" t="s">
        <v>117</v>
      </c>
      <c r="D22" s="113">
        <v>77749.856256476312</v>
      </c>
      <c r="E22" s="120">
        <v>66639.401797425846</v>
      </c>
      <c r="F22" s="120">
        <v>0</v>
      </c>
      <c r="G22" s="113">
        <v>0</v>
      </c>
      <c r="H22" s="114">
        <f t="shared" ref="H22:H34" si="0">(D22+E22)-F22-G22</f>
        <v>144389.25805390216</v>
      </c>
    </row>
    <row r="23" spans="1:8" ht="18" customHeight="1" x14ac:dyDescent="0.55000000000000004">
      <c r="A23" s="42" t="s">
        <v>118</v>
      </c>
      <c r="B23" s="44" t="s">
        <v>119</v>
      </c>
      <c r="D23" s="113">
        <v>47270.43196395228</v>
      </c>
      <c r="E23" s="120">
        <v>40515.487236303496</v>
      </c>
      <c r="F23" s="120">
        <v>0</v>
      </c>
      <c r="G23" s="113">
        <v>0</v>
      </c>
      <c r="H23" s="114">
        <f t="shared" si="0"/>
        <v>87785.919200255768</v>
      </c>
    </row>
    <row r="24" spans="1:8" ht="18" customHeight="1" x14ac:dyDescent="0.55000000000000004">
      <c r="A24" s="42" t="s">
        <v>120</v>
      </c>
      <c r="B24" s="44" t="s">
        <v>121</v>
      </c>
      <c r="D24" s="113">
        <v>0</v>
      </c>
      <c r="E24" s="120">
        <v>0</v>
      </c>
      <c r="F24" s="120">
        <v>0</v>
      </c>
      <c r="G24" s="113">
        <v>0</v>
      </c>
      <c r="H24" s="114">
        <f t="shared" si="0"/>
        <v>0</v>
      </c>
    </row>
    <row r="25" spans="1:8" ht="18" customHeight="1" x14ac:dyDescent="0.55000000000000004">
      <c r="A25" s="42" t="s">
        <v>122</v>
      </c>
      <c r="B25" s="44" t="s">
        <v>123</v>
      </c>
      <c r="D25" s="113">
        <v>261174</v>
      </c>
      <c r="E25" s="120">
        <v>223852.23540000001</v>
      </c>
      <c r="F25" s="120">
        <v>0</v>
      </c>
      <c r="G25" s="113">
        <v>3492</v>
      </c>
      <c r="H25" s="114">
        <f t="shared" si="0"/>
        <v>481534.23540000001</v>
      </c>
    </row>
    <row r="26" spans="1:8" ht="18" customHeight="1" x14ac:dyDescent="0.55000000000000004">
      <c r="A26" s="42" t="s">
        <v>124</v>
      </c>
      <c r="B26" s="44" t="s">
        <v>125</v>
      </c>
      <c r="D26" s="113">
        <v>0</v>
      </c>
      <c r="E26" s="120">
        <v>0</v>
      </c>
      <c r="F26" s="120">
        <v>0</v>
      </c>
      <c r="G26" s="113">
        <v>0</v>
      </c>
      <c r="H26" s="114">
        <f t="shared" si="0"/>
        <v>0</v>
      </c>
    </row>
    <row r="27" spans="1:8" ht="18" customHeight="1" x14ac:dyDescent="0.55000000000000004">
      <c r="A27" s="42" t="s">
        <v>126</v>
      </c>
      <c r="B27" s="44" t="s">
        <v>185</v>
      </c>
      <c r="D27" s="113">
        <v>0</v>
      </c>
      <c r="E27" s="120">
        <v>0</v>
      </c>
      <c r="F27" s="120">
        <v>0</v>
      </c>
      <c r="G27" s="113">
        <v>0</v>
      </c>
      <c r="H27" s="114">
        <f t="shared" si="0"/>
        <v>0</v>
      </c>
    </row>
    <row r="28" spans="1:8" ht="18" customHeight="1" x14ac:dyDescent="0.55000000000000004">
      <c r="A28" s="42" t="s">
        <v>127</v>
      </c>
      <c r="B28" s="44" t="s">
        <v>128</v>
      </c>
      <c r="D28" s="113">
        <v>0</v>
      </c>
      <c r="E28" s="120">
        <v>0</v>
      </c>
      <c r="F28" s="120">
        <v>0</v>
      </c>
      <c r="G28" s="113">
        <v>0</v>
      </c>
      <c r="H28" s="114">
        <f t="shared" si="0"/>
        <v>0</v>
      </c>
    </row>
    <row r="29" spans="1:8" ht="18" customHeight="1" x14ac:dyDescent="0.55000000000000004">
      <c r="A29" s="42" t="s">
        <v>129</v>
      </c>
      <c r="B29" s="44" t="s">
        <v>130</v>
      </c>
      <c r="D29" s="113">
        <v>2753772.4324731305</v>
      </c>
      <c r="E29" s="120">
        <v>1994369.21867272</v>
      </c>
      <c r="F29" s="120">
        <v>615534.25</v>
      </c>
      <c r="G29" s="113">
        <v>861672</v>
      </c>
      <c r="H29" s="114">
        <f t="shared" si="0"/>
        <v>3270935.4011458503</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3825571.7081671264</v>
      </c>
      <c r="E36" s="114">
        <f>SUM(E21:E34)</f>
        <v>2913008.3778700437</v>
      </c>
      <c r="F36" s="114">
        <f>SUM(F21:F34)</f>
        <v>615534.25</v>
      </c>
      <c r="G36" s="114">
        <f>SUM(G21:G34)</f>
        <v>918782</v>
      </c>
      <c r="H36" s="114">
        <f>SUM(H21:H34)</f>
        <v>5204263.8360371701</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0</v>
      </c>
      <c r="E40" s="120">
        <v>0</v>
      </c>
      <c r="F40" s="120">
        <v>0</v>
      </c>
      <c r="G40" s="113">
        <v>0</v>
      </c>
      <c r="H40" s="114">
        <f>(D40+E40)-F40-G40</f>
        <v>0</v>
      </c>
    </row>
    <row r="41" spans="1:8" ht="18" customHeight="1" x14ac:dyDescent="0.55000000000000004">
      <c r="A41" s="42" t="s">
        <v>193</v>
      </c>
      <c r="B41" s="44" t="s">
        <v>141</v>
      </c>
      <c r="D41" s="113">
        <v>215311.39024991047</v>
      </c>
      <c r="E41" s="120">
        <v>184543.39258319826</v>
      </c>
      <c r="F41" s="120">
        <v>0</v>
      </c>
      <c r="G41" s="113">
        <v>0</v>
      </c>
      <c r="H41" s="114">
        <f t="shared" ref="H41:H47" si="1">(D41+E41)-F41-G41</f>
        <v>399854.78283310874</v>
      </c>
    </row>
    <row r="42" spans="1:8" ht="18" customHeight="1" x14ac:dyDescent="0.55000000000000004">
      <c r="A42" s="42" t="s">
        <v>194</v>
      </c>
      <c r="B42" s="44" t="s">
        <v>142</v>
      </c>
      <c r="D42" s="113">
        <v>383545.28192855121</v>
      </c>
      <c r="E42" s="120">
        <v>328736.66114096117</v>
      </c>
      <c r="F42" s="120">
        <v>0</v>
      </c>
      <c r="G42" s="113">
        <v>0</v>
      </c>
      <c r="H42" s="114">
        <f t="shared" si="1"/>
        <v>712281.94306951237</v>
      </c>
    </row>
    <row r="43" spans="1:8" ht="18" customHeight="1" x14ac:dyDescent="0.55000000000000004">
      <c r="A43" s="42" t="s">
        <v>195</v>
      </c>
      <c r="B43" s="44" t="s">
        <v>143</v>
      </c>
      <c r="D43" s="113">
        <v>590726</v>
      </c>
      <c r="E43" s="120">
        <v>506311.25459999999</v>
      </c>
      <c r="F43" s="120">
        <v>300729</v>
      </c>
      <c r="G43" s="113">
        <v>0</v>
      </c>
      <c r="H43" s="114">
        <f t="shared" si="1"/>
        <v>796308.2546000001</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1189582.6721784617</v>
      </c>
      <c r="E49" s="114">
        <f>SUM(E40:E47)</f>
        <v>1019591.3083241594</v>
      </c>
      <c r="F49" s="114">
        <f>SUM(F40:F47)</f>
        <v>300729</v>
      </c>
      <c r="G49" s="114">
        <f>SUM(G40:G47)</f>
        <v>0</v>
      </c>
      <c r="H49" s="114">
        <f>SUM(H40:H47)</f>
        <v>1908444.9805026213</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543</v>
      </c>
      <c r="D53" s="399">
        <v>2027020</v>
      </c>
      <c r="E53" s="399">
        <v>0</v>
      </c>
      <c r="F53" s="399">
        <v>0</v>
      </c>
      <c r="G53" s="399">
        <v>0</v>
      </c>
      <c r="H53" s="114">
        <f>(D53+E53)-F53-G53</f>
        <v>2027020</v>
      </c>
    </row>
    <row r="54" spans="1:8" ht="18" customHeight="1" x14ac:dyDescent="0.55000000000000004">
      <c r="A54" s="42" t="s">
        <v>260</v>
      </c>
      <c r="B54" s="130" t="s">
        <v>544</v>
      </c>
      <c r="D54" s="399">
        <v>1011368</v>
      </c>
      <c r="E54" s="399">
        <v>0</v>
      </c>
      <c r="F54" s="399">
        <v>0</v>
      </c>
      <c r="G54" s="399">
        <v>0</v>
      </c>
      <c r="H54" s="114">
        <f t="shared" ref="H54:H62" si="2">(D54+E54)-F54-G54</f>
        <v>1011368</v>
      </c>
    </row>
    <row r="55" spans="1:8" ht="18" customHeight="1" x14ac:dyDescent="0.55000000000000004">
      <c r="A55" s="42" t="s">
        <v>262</v>
      </c>
      <c r="B55" s="130" t="s">
        <v>545</v>
      </c>
      <c r="D55" s="399">
        <v>449024</v>
      </c>
      <c r="E55" s="399">
        <v>0</v>
      </c>
      <c r="F55" s="399">
        <v>0</v>
      </c>
      <c r="G55" s="399">
        <v>0</v>
      </c>
      <c r="H55" s="114">
        <f t="shared" si="2"/>
        <v>449024</v>
      </c>
    </row>
    <row r="56" spans="1:8" ht="18" customHeight="1" x14ac:dyDescent="0.55000000000000004">
      <c r="A56" s="42" t="s">
        <v>264</v>
      </c>
      <c r="B56" s="130" t="s">
        <v>546</v>
      </c>
      <c r="D56" s="399">
        <v>2774416</v>
      </c>
      <c r="E56" s="399">
        <v>0</v>
      </c>
      <c r="F56" s="399">
        <v>0</v>
      </c>
      <c r="G56" s="399">
        <v>0</v>
      </c>
      <c r="H56" s="114">
        <f t="shared" si="2"/>
        <v>2774416</v>
      </c>
    </row>
    <row r="57" spans="1:8" ht="18" customHeight="1" x14ac:dyDescent="0.55000000000000004">
      <c r="A57" s="42" t="s">
        <v>266</v>
      </c>
      <c r="B57" s="130" t="s">
        <v>547</v>
      </c>
      <c r="D57" s="399">
        <v>1799269</v>
      </c>
      <c r="E57" s="399">
        <v>0</v>
      </c>
      <c r="F57" s="399">
        <v>0</v>
      </c>
      <c r="G57" s="399">
        <v>0</v>
      </c>
      <c r="H57" s="114">
        <f t="shared" si="2"/>
        <v>1799269</v>
      </c>
    </row>
    <row r="58" spans="1:8" ht="18" customHeight="1" x14ac:dyDescent="0.55000000000000004">
      <c r="A58" s="42" t="s">
        <v>268</v>
      </c>
      <c r="B58" s="185" t="s">
        <v>548</v>
      </c>
      <c r="D58" s="399">
        <v>167583</v>
      </c>
      <c r="E58" s="399">
        <v>0</v>
      </c>
      <c r="F58" s="399">
        <v>0</v>
      </c>
      <c r="G58" s="399">
        <v>0</v>
      </c>
      <c r="H58" s="114">
        <f>(D58+E58)-F58-G58</f>
        <v>167583</v>
      </c>
    </row>
    <row r="59" spans="1:8" ht="18" customHeight="1" x14ac:dyDescent="0.55000000000000004">
      <c r="A59" s="42" t="s">
        <v>270</v>
      </c>
      <c r="B59" s="127" t="s">
        <v>549</v>
      </c>
      <c r="D59" s="399">
        <v>484518</v>
      </c>
      <c r="E59" s="399">
        <v>0</v>
      </c>
      <c r="F59" s="399">
        <v>0</v>
      </c>
      <c r="G59" s="399">
        <v>0</v>
      </c>
      <c r="H59" s="114">
        <f t="shared" si="2"/>
        <v>484518</v>
      </c>
    </row>
    <row r="60" spans="1:8" ht="18" customHeight="1" x14ac:dyDescent="0.55000000000000004">
      <c r="A60" s="42" t="s">
        <v>272</v>
      </c>
      <c r="B60" s="127" t="s">
        <v>550</v>
      </c>
      <c r="C60" s="126"/>
      <c r="D60" s="399">
        <v>50000</v>
      </c>
      <c r="E60" s="399">
        <v>0</v>
      </c>
      <c r="F60" s="399">
        <v>0</v>
      </c>
      <c r="G60" s="399">
        <v>0</v>
      </c>
      <c r="H60" s="114">
        <f t="shared" si="2"/>
        <v>50000</v>
      </c>
    </row>
    <row r="61" spans="1:8" ht="18" customHeight="1" x14ac:dyDescent="0.55000000000000004">
      <c r="A61" s="42" t="s">
        <v>274</v>
      </c>
      <c r="B61" s="127" t="s">
        <v>551</v>
      </c>
      <c r="C61" s="126"/>
      <c r="D61" s="399">
        <v>7377018</v>
      </c>
      <c r="E61" s="399">
        <v>0</v>
      </c>
      <c r="F61" s="399">
        <v>0</v>
      </c>
      <c r="G61" s="399">
        <v>0</v>
      </c>
      <c r="H61" s="114">
        <f t="shared" si="2"/>
        <v>7377018</v>
      </c>
    </row>
    <row r="62" spans="1:8" ht="18" customHeight="1" x14ac:dyDescent="0.55000000000000004">
      <c r="A62" s="42" t="s">
        <v>275</v>
      </c>
      <c r="B62" s="127"/>
      <c r="C62" s="126"/>
      <c r="D62" s="399"/>
      <c r="E62" s="399"/>
      <c r="F62" s="399"/>
      <c r="G62" s="399"/>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16140216</v>
      </c>
      <c r="E64" s="114">
        <f>SUM(E53:E62)</f>
        <v>0</v>
      </c>
      <c r="F64" s="114">
        <f>SUM(F53:F62)</f>
        <v>0</v>
      </c>
      <c r="G64" s="114">
        <f>SUM(G53:G62)</f>
        <v>0</v>
      </c>
      <c r="H64" s="114">
        <f>SUM(H53:H62)</f>
        <v>16140216</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400">
        <v>362500</v>
      </c>
      <c r="E68" s="120">
        <v>0</v>
      </c>
      <c r="F68" s="120">
        <v>0</v>
      </c>
      <c r="G68" s="400">
        <v>149005</v>
      </c>
      <c r="H68" s="114">
        <f>(D68+E68)-F68-G68</f>
        <v>213495</v>
      </c>
      <c r="J68" s="129"/>
    </row>
    <row r="69" spans="1:10" ht="18" customHeight="1" x14ac:dyDescent="0.55000000000000004">
      <c r="A69" s="42" t="s">
        <v>202</v>
      </c>
      <c r="B69" s="44" t="s">
        <v>153</v>
      </c>
      <c r="D69" s="400">
        <v>21755</v>
      </c>
      <c r="E69" s="120">
        <v>0</v>
      </c>
      <c r="F69" s="120">
        <v>0</v>
      </c>
      <c r="G69" s="400">
        <v>21755</v>
      </c>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384255</v>
      </c>
      <c r="E74" s="135">
        <f>SUM(E68:E72)</f>
        <v>0</v>
      </c>
      <c r="F74" s="135">
        <f>SUM(F68:F72)</f>
        <v>0</v>
      </c>
      <c r="G74" s="114">
        <f>SUM(G68:G72)</f>
        <v>170760</v>
      </c>
      <c r="H74" s="114">
        <f>SUM(H68:H72)</f>
        <v>213495</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147714.14755271998</v>
      </c>
      <c r="E77" s="136"/>
      <c r="F77" s="122">
        <v>0</v>
      </c>
      <c r="G77" s="113">
        <v>0</v>
      </c>
      <c r="H77" s="114">
        <f>(D77-F77-G77)</f>
        <v>147714.14755271998</v>
      </c>
    </row>
    <row r="78" spans="1:10" ht="18" customHeight="1" x14ac:dyDescent="0.55000000000000004">
      <c r="A78" s="42" t="s">
        <v>205</v>
      </c>
      <c r="B78" s="44" t="s">
        <v>156</v>
      </c>
      <c r="D78" s="113">
        <v>0</v>
      </c>
      <c r="E78" s="136"/>
      <c r="F78" s="122">
        <v>0</v>
      </c>
      <c r="G78" s="113">
        <v>0</v>
      </c>
      <c r="H78" s="114">
        <f>(D78-F78-G78)</f>
        <v>0</v>
      </c>
    </row>
    <row r="79" spans="1:10" ht="18" customHeight="1" x14ac:dyDescent="0.55000000000000004">
      <c r="A79" s="42" t="s">
        <v>206</v>
      </c>
      <c r="B79" s="44" t="s">
        <v>157</v>
      </c>
      <c r="D79" s="113">
        <v>9618.2583036694268</v>
      </c>
      <c r="E79" s="136"/>
      <c r="F79" s="122">
        <v>0</v>
      </c>
      <c r="G79" s="113">
        <v>0</v>
      </c>
      <c r="H79" s="114">
        <f>(D79-F79-G79)</f>
        <v>9618.2583036694268</v>
      </c>
    </row>
    <row r="80" spans="1:10" ht="18" customHeight="1" x14ac:dyDescent="0.55000000000000004">
      <c r="A80" s="42" t="s">
        <v>207</v>
      </c>
      <c r="B80" s="44" t="s">
        <v>158</v>
      </c>
      <c r="D80" s="113">
        <v>5576.8918485140994</v>
      </c>
      <c r="E80" s="136"/>
      <c r="F80" s="122">
        <v>0</v>
      </c>
      <c r="G80" s="113">
        <v>0</v>
      </c>
      <c r="H80" s="114">
        <f>(D80-F80-G80)</f>
        <v>5576.8918485140994</v>
      </c>
    </row>
    <row r="81" spans="1:8" ht="18" customHeight="1" x14ac:dyDescent="0.55000000000000004">
      <c r="A81" s="42"/>
      <c r="H81" s="137"/>
    </row>
    <row r="82" spans="1:8" ht="18" customHeight="1" x14ac:dyDescent="0.55000000000000004">
      <c r="A82" s="42" t="s">
        <v>159</v>
      </c>
      <c r="B82" s="105" t="s">
        <v>282</v>
      </c>
      <c r="C82" s="105" t="s">
        <v>253</v>
      </c>
      <c r="D82" s="114">
        <f>SUM(D77:D80)</f>
        <v>162909.2977049035</v>
      </c>
      <c r="E82" s="138"/>
      <c r="F82" s="114">
        <f>SUM(F77:F80)</f>
        <v>0</v>
      </c>
      <c r="G82" s="114">
        <f>SUM(G77:G80)</f>
        <v>0</v>
      </c>
      <c r="H82" s="114">
        <f>SUM(H77:H80)</f>
        <v>162909.2977049035</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v>0</v>
      </c>
      <c r="E86" s="120">
        <v>0</v>
      </c>
      <c r="F86" s="120">
        <v>0</v>
      </c>
      <c r="G86" s="113">
        <v>0</v>
      </c>
      <c r="H86" s="114">
        <f>(D86+E86)-F86-G86</f>
        <v>0</v>
      </c>
    </row>
    <row r="87" spans="1:8" ht="18" customHeight="1" x14ac:dyDescent="0.55000000000000004">
      <c r="A87" s="42" t="s">
        <v>209</v>
      </c>
      <c r="B87" s="44" t="s">
        <v>161</v>
      </c>
      <c r="D87" s="113">
        <v>0</v>
      </c>
      <c r="E87" s="120">
        <v>0</v>
      </c>
      <c r="F87" s="120">
        <v>0</v>
      </c>
      <c r="G87" s="113">
        <v>0</v>
      </c>
      <c r="H87" s="114">
        <f t="shared" ref="H87:H96" si="3">(D87+E87)-F87-G87</f>
        <v>0</v>
      </c>
    </row>
    <row r="88" spans="1:8" ht="18" customHeight="1" x14ac:dyDescent="0.55000000000000004">
      <c r="A88" s="42" t="s">
        <v>210</v>
      </c>
      <c r="B88" s="44" t="s">
        <v>186</v>
      </c>
      <c r="D88" s="113">
        <v>243398.22760659913</v>
      </c>
      <c r="E88" s="120">
        <v>208616.62088161611</v>
      </c>
      <c r="F88" s="120">
        <v>0</v>
      </c>
      <c r="G88" s="113">
        <v>300</v>
      </c>
      <c r="H88" s="114">
        <f t="shared" si="3"/>
        <v>451714.84848821524</v>
      </c>
    </row>
    <row r="89" spans="1:8" ht="18" customHeight="1" x14ac:dyDescent="0.55000000000000004">
      <c r="A89" s="42" t="s">
        <v>211</v>
      </c>
      <c r="B89" s="44" t="s">
        <v>162</v>
      </c>
      <c r="D89" s="113">
        <v>0</v>
      </c>
      <c r="E89" s="120">
        <v>0</v>
      </c>
      <c r="F89" s="120">
        <v>0</v>
      </c>
      <c r="G89" s="113">
        <v>0</v>
      </c>
      <c r="H89" s="114">
        <f t="shared" si="3"/>
        <v>0</v>
      </c>
    </row>
    <row r="90" spans="1:8" ht="18" customHeight="1" x14ac:dyDescent="0.55000000000000004">
      <c r="A90" s="42" t="s">
        <v>212</v>
      </c>
      <c r="B90" s="44" t="s">
        <v>163</v>
      </c>
      <c r="D90" s="113">
        <v>17632.221273902083</v>
      </c>
      <c r="E90" s="120">
        <v>15112.576853861474</v>
      </c>
      <c r="F90" s="120">
        <v>0</v>
      </c>
      <c r="G90" s="113">
        <v>0</v>
      </c>
      <c r="H90" s="114">
        <f t="shared" si="3"/>
        <v>32744.798127763555</v>
      </c>
    </row>
    <row r="91" spans="1:8" ht="18" customHeight="1" x14ac:dyDescent="0.55000000000000004">
      <c r="A91" s="42" t="s">
        <v>213</v>
      </c>
      <c r="B91" s="44" t="s">
        <v>164</v>
      </c>
      <c r="D91" s="113">
        <v>4499.4448202724943</v>
      </c>
      <c r="E91" s="120">
        <v>3856.4741554555549</v>
      </c>
      <c r="F91" s="120">
        <v>0</v>
      </c>
      <c r="G91" s="113">
        <v>0</v>
      </c>
      <c r="H91" s="114">
        <f t="shared" si="3"/>
        <v>8355.9189757280492</v>
      </c>
    </row>
    <row r="92" spans="1:8" ht="18" customHeight="1" x14ac:dyDescent="0.55000000000000004">
      <c r="A92" s="42" t="s">
        <v>214</v>
      </c>
      <c r="B92" s="44" t="s">
        <v>187</v>
      </c>
      <c r="D92" s="113">
        <v>6701.8103139412869</v>
      </c>
      <c r="E92" s="120">
        <v>5744.1216200790777</v>
      </c>
      <c r="F92" s="120">
        <v>0</v>
      </c>
      <c r="G92" s="113">
        <v>2260</v>
      </c>
      <c r="H92" s="114">
        <f t="shared" si="3"/>
        <v>10185.931934020366</v>
      </c>
    </row>
    <row r="93" spans="1:8" ht="18" customHeight="1" x14ac:dyDescent="0.55000000000000004">
      <c r="A93" s="42" t="s">
        <v>215</v>
      </c>
      <c r="B93" s="44" t="s">
        <v>189</v>
      </c>
      <c r="D93" s="113">
        <v>47156.493226201972</v>
      </c>
      <c r="E93" s="120">
        <v>40417.83034417771</v>
      </c>
      <c r="F93" s="120">
        <v>0</v>
      </c>
      <c r="G93" s="113">
        <v>26023</v>
      </c>
      <c r="H93" s="114">
        <f t="shared" si="3"/>
        <v>61551.323570379682</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319388.19724091695</v>
      </c>
      <c r="E98" s="114">
        <f>SUM(E86:E96)</f>
        <v>273747.62385518994</v>
      </c>
      <c r="F98" s="114">
        <f>SUM(F86:F96)</f>
        <v>0</v>
      </c>
      <c r="G98" s="114">
        <f>SUM(G86:G96)</f>
        <v>28583</v>
      </c>
      <c r="H98" s="114">
        <f>SUM(H86:H96)</f>
        <v>564552.8210961069</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359524.03842066083</v>
      </c>
      <c r="E102" s="120">
        <v>308148.0533303484</v>
      </c>
      <c r="F102" s="120">
        <v>0</v>
      </c>
      <c r="G102" s="113">
        <v>0</v>
      </c>
      <c r="H102" s="114">
        <f>(D102+E102)-F102-G102</f>
        <v>667672.09175100923</v>
      </c>
    </row>
    <row r="103" spans="1:8" ht="18" customHeight="1" x14ac:dyDescent="0.55000000000000004">
      <c r="A103" s="42" t="s">
        <v>220</v>
      </c>
      <c r="B103" s="44" t="s">
        <v>168</v>
      </c>
      <c r="D103" s="113">
        <v>42518.377956994111</v>
      </c>
      <c r="E103" s="120">
        <v>36442.501746939655</v>
      </c>
      <c r="F103" s="120">
        <v>0</v>
      </c>
      <c r="G103" s="113">
        <v>0</v>
      </c>
      <c r="H103" s="114">
        <f>(D103+E103)-F103-G103</f>
        <v>78960.879703933766</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402042.41637765494</v>
      </c>
      <c r="E108" s="114">
        <f>SUM(E102:E106)</f>
        <v>344590.55507728807</v>
      </c>
      <c r="F108" s="114">
        <f>SUM(F102:F106)</f>
        <v>0</v>
      </c>
      <c r="G108" s="114">
        <f>SUM(G102:G106)</f>
        <v>0</v>
      </c>
      <c r="H108" s="114">
        <f>SUM(H102:H106)</f>
        <v>746632.97145494295</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5553000</v>
      </c>
      <c r="G111" s="113"/>
      <c r="H111" s="114">
        <f>F111-G111</f>
        <v>5553000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0.85709999999999997</v>
      </c>
      <c r="F114" s="143" t="s">
        <v>299</v>
      </c>
      <c r="G114" s="144">
        <v>0.19489999999999999</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299849000</v>
      </c>
      <c r="F117" s="145"/>
    </row>
    <row r="118" spans="1:7" ht="18" customHeight="1" x14ac:dyDescent="0.55000000000000004">
      <c r="A118" s="42" t="s">
        <v>304</v>
      </c>
      <c r="B118" s="44" t="s">
        <v>305</v>
      </c>
      <c r="E118" s="113">
        <v>11289000</v>
      </c>
      <c r="F118" s="145"/>
    </row>
    <row r="119" spans="1:7" ht="18" customHeight="1" x14ac:dyDescent="0.55000000000000004">
      <c r="A119" s="42" t="s">
        <v>306</v>
      </c>
      <c r="B119" s="105" t="s">
        <v>307</v>
      </c>
      <c r="E119" s="114">
        <f>SUM(E117:E118)</f>
        <v>311138000</v>
      </c>
      <c r="F119" s="146"/>
    </row>
    <row r="120" spans="1:7" ht="18" customHeight="1" x14ac:dyDescent="0.55000000000000004">
      <c r="A120" s="42"/>
      <c r="B120" s="105"/>
      <c r="F120" s="126"/>
    </row>
    <row r="121" spans="1:7" ht="18" customHeight="1" x14ac:dyDescent="0.55000000000000004">
      <c r="A121" s="42" t="s">
        <v>308</v>
      </c>
      <c r="B121" s="105" t="s">
        <v>309</v>
      </c>
      <c r="E121" s="113">
        <v>323918000</v>
      </c>
      <c r="F121" s="145"/>
    </row>
    <row r="122" spans="1:7" ht="18" customHeight="1" x14ac:dyDescent="0.55000000000000004">
      <c r="A122" s="42"/>
      <c r="F122" s="126"/>
    </row>
    <row r="123" spans="1:7" ht="18" customHeight="1" x14ac:dyDescent="0.55000000000000004">
      <c r="A123" s="42" t="s">
        <v>310</v>
      </c>
      <c r="B123" s="105" t="s">
        <v>311</v>
      </c>
      <c r="E123" s="113">
        <f>E119-E121</f>
        <v>-12780000</v>
      </c>
      <c r="F123" s="145"/>
    </row>
    <row r="124" spans="1:7" ht="18" customHeight="1" x14ac:dyDescent="0.55000000000000004">
      <c r="A124" s="42"/>
      <c r="F124" s="126"/>
    </row>
    <row r="125" spans="1:7" ht="18" customHeight="1" x14ac:dyDescent="0.55000000000000004">
      <c r="A125" s="42" t="s">
        <v>312</v>
      </c>
      <c r="B125" s="105" t="s">
        <v>313</v>
      </c>
      <c r="E125" s="113">
        <v>-24806000</v>
      </c>
      <c r="F125" s="145"/>
    </row>
    <row r="126" spans="1:7" ht="18" customHeight="1" x14ac:dyDescent="0.55000000000000004">
      <c r="A126" s="42"/>
      <c r="F126" s="126"/>
    </row>
    <row r="127" spans="1:7" ht="18" customHeight="1" x14ac:dyDescent="0.55000000000000004">
      <c r="A127" s="42" t="s">
        <v>314</v>
      </c>
      <c r="B127" s="105" t="s">
        <v>315</v>
      </c>
      <c r="E127" s="113">
        <f>E123+E125</f>
        <v>-37586000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3825571.7081671264</v>
      </c>
      <c r="E141" s="147">
        <f>E36</f>
        <v>2913008.3778700437</v>
      </c>
      <c r="F141" s="147">
        <f>F36</f>
        <v>615534.25</v>
      </c>
      <c r="G141" s="147">
        <f>G36</f>
        <v>918782</v>
      </c>
      <c r="H141" s="147">
        <f>H36</f>
        <v>5204263.8360371701</v>
      </c>
    </row>
    <row r="142" spans="1:8" ht="18" customHeight="1" x14ac:dyDescent="0.55000000000000004">
      <c r="A142" s="42" t="s">
        <v>148</v>
      </c>
      <c r="B142" s="105" t="s">
        <v>176</v>
      </c>
      <c r="D142" s="147">
        <f>D49</f>
        <v>1189582.6721784617</v>
      </c>
      <c r="E142" s="147">
        <f>E49</f>
        <v>1019591.3083241594</v>
      </c>
      <c r="F142" s="147">
        <f>F49</f>
        <v>300729</v>
      </c>
      <c r="G142" s="147">
        <f>G49</f>
        <v>0</v>
      </c>
      <c r="H142" s="147">
        <f>H49</f>
        <v>1908444.9805026213</v>
      </c>
    </row>
    <row r="143" spans="1:8" ht="18" customHeight="1" x14ac:dyDescent="0.55000000000000004">
      <c r="A143" s="42" t="s">
        <v>200</v>
      </c>
      <c r="B143" s="105" t="s">
        <v>177</v>
      </c>
      <c r="D143" s="147">
        <f>D64</f>
        <v>16140216</v>
      </c>
      <c r="E143" s="147">
        <f>E64</f>
        <v>0</v>
      </c>
      <c r="F143" s="147">
        <f>F64</f>
        <v>0</v>
      </c>
      <c r="G143" s="147">
        <f>G64</f>
        <v>0</v>
      </c>
      <c r="H143" s="147">
        <f>H64</f>
        <v>16140216</v>
      </c>
    </row>
    <row r="144" spans="1:8" ht="18" customHeight="1" x14ac:dyDescent="0.55000000000000004">
      <c r="A144" s="42" t="s">
        <v>154</v>
      </c>
      <c r="B144" s="105" t="s">
        <v>8</v>
      </c>
      <c r="D144" s="147">
        <f>D74</f>
        <v>384255</v>
      </c>
      <c r="E144" s="147">
        <f>E74</f>
        <v>0</v>
      </c>
      <c r="F144" s="147">
        <f>F74</f>
        <v>0</v>
      </c>
      <c r="G144" s="147">
        <f>G74</f>
        <v>170760</v>
      </c>
      <c r="H144" s="147">
        <f>H74</f>
        <v>213495</v>
      </c>
    </row>
    <row r="145" spans="1:8" ht="18" customHeight="1" x14ac:dyDescent="0.55000000000000004">
      <c r="A145" s="42" t="s">
        <v>159</v>
      </c>
      <c r="B145" s="105" t="s">
        <v>9</v>
      </c>
      <c r="D145" s="147">
        <f>D82</f>
        <v>162909.2977049035</v>
      </c>
      <c r="E145" s="147">
        <f>E82</f>
        <v>0</v>
      </c>
      <c r="F145" s="147">
        <f>F82</f>
        <v>0</v>
      </c>
      <c r="G145" s="147">
        <f>G82</f>
        <v>0</v>
      </c>
      <c r="H145" s="147">
        <f>H82</f>
        <v>162909.2977049035</v>
      </c>
    </row>
    <row r="146" spans="1:8" ht="18" customHeight="1" x14ac:dyDescent="0.55000000000000004">
      <c r="A146" s="42" t="s">
        <v>166</v>
      </c>
      <c r="B146" s="105" t="s">
        <v>178</v>
      </c>
      <c r="D146" s="147">
        <f>D98</f>
        <v>319388.19724091695</v>
      </c>
      <c r="E146" s="147">
        <f>E98</f>
        <v>273747.62385518994</v>
      </c>
      <c r="F146" s="147">
        <f>F98</f>
        <v>0</v>
      </c>
      <c r="G146" s="147">
        <f>G98</f>
        <v>28583</v>
      </c>
      <c r="H146" s="147">
        <f>H98</f>
        <v>564552.8210961069</v>
      </c>
    </row>
    <row r="147" spans="1:8" ht="18" customHeight="1" x14ac:dyDescent="0.55000000000000004">
      <c r="A147" s="42" t="s">
        <v>170</v>
      </c>
      <c r="B147" s="105" t="s">
        <v>11</v>
      </c>
      <c r="D147" s="114">
        <f>D108</f>
        <v>402042.41637765494</v>
      </c>
      <c r="E147" s="114">
        <f>E108</f>
        <v>344590.55507728807</v>
      </c>
      <c r="F147" s="114">
        <f>F108</f>
        <v>0</v>
      </c>
      <c r="G147" s="114">
        <f>G108</f>
        <v>0</v>
      </c>
      <c r="H147" s="114">
        <f>H108</f>
        <v>746632.97145494295</v>
      </c>
    </row>
    <row r="148" spans="1:8" ht="18" customHeight="1" x14ac:dyDescent="0.55000000000000004">
      <c r="A148" s="42" t="s">
        <v>235</v>
      </c>
      <c r="B148" s="105" t="s">
        <v>179</v>
      </c>
      <c r="D148" s="148" t="s">
        <v>321</v>
      </c>
      <c r="E148" s="148" t="s">
        <v>321</v>
      </c>
      <c r="F148" s="148"/>
      <c r="G148" s="148" t="s">
        <v>321</v>
      </c>
      <c r="H148" s="147">
        <f>H111</f>
        <v>5553000</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4991725</v>
      </c>
      <c r="E150" s="114">
        <f>E18</f>
        <v>0</v>
      </c>
      <c r="F150" s="114">
        <f>F18</f>
        <v>0</v>
      </c>
      <c r="G150" s="114">
        <f>G18</f>
        <v>4035524</v>
      </c>
      <c r="H150" s="114">
        <f>H18</f>
        <v>956201</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27415690.291669067</v>
      </c>
      <c r="E152" s="199">
        <f>SUM(E141:E150)</f>
        <v>4550937.8651266815</v>
      </c>
      <c r="F152" s="199">
        <f>SUM(F141:F150)</f>
        <v>916263.25</v>
      </c>
      <c r="G152" s="199">
        <f>SUM(G141:G150)</f>
        <v>5153649</v>
      </c>
      <c r="H152" s="199">
        <f>SUM(H141:H150)</f>
        <v>31449715.906795748</v>
      </c>
    </row>
    <row r="154" spans="1:8" ht="18" customHeight="1" x14ac:dyDescent="0.55000000000000004">
      <c r="A154" s="110" t="s">
        <v>322</v>
      </c>
      <c r="B154" s="105" t="s">
        <v>323</v>
      </c>
      <c r="D154" s="200">
        <f>H152/E121</f>
        <v>9.7091596968355412E-2</v>
      </c>
    </row>
    <row r="155" spans="1:8" ht="18" customHeight="1" x14ac:dyDescent="0.55000000000000004">
      <c r="A155" s="110" t="s">
        <v>324</v>
      </c>
      <c r="B155" s="105" t="s">
        <v>325</v>
      </c>
      <c r="D155" s="200">
        <f>H152/E127</f>
        <v>-0.83674016673218077</v>
      </c>
    </row>
  </sheetData>
  <mergeCells count="4">
    <mergeCell ref="C2:D2"/>
    <mergeCell ref="C5:E5"/>
    <mergeCell ref="C11:E11"/>
    <mergeCell ref="B13:D13"/>
  </mergeCells>
  <hyperlinks>
    <hyperlink ref="C11" r:id="rId1" xr:uid="{CA37158D-1306-47E3-B9A3-F471A4F532A4}"/>
  </hyperlinks>
  <pageMargins left="0.25" right="0.25" top="0.5" bottom="0.25" header="0.3" footer="0.3"/>
  <pageSetup scale="72" fitToHeight="0" orientation="landscape" r:id="rId2"/>
  <rowBreaks count="4" manualBreakCount="4">
    <brk id="37" max="16383" man="1"/>
    <brk id="74" max="16383" man="1"/>
    <brk id="109" max="16383" man="1"/>
    <brk id="138" max="16383" man="1"/>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11006-3967-4D59-A1CC-9D16F465EB70}">
  <sheetPr>
    <tabColor theme="9"/>
  </sheetPr>
  <dimension ref="A1:L170"/>
  <sheetViews>
    <sheetView showGridLines="0" topLeftCell="A133" zoomScale="85" zoomScaleNormal="85" zoomScaleSheetLayoutView="85" workbookViewId="0">
      <selection activeCell="G150" sqref="G150"/>
    </sheetView>
  </sheetViews>
  <sheetFormatPr defaultColWidth="9" defaultRowHeight="18" customHeight="1" x14ac:dyDescent="0.55000000000000004"/>
  <cols>
    <col min="1" max="1" width="8.26171875" style="102" customWidth="1"/>
    <col min="2" max="2" width="62.26171875" style="44"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1" width="9" style="44"/>
    <col min="12" max="12" width="11.26171875" style="44" bestFit="1" customWidth="1"/>
    <col min="13"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5" t="s">
        <v>552</v>
      </c>
      <c r="D5" s="535"/>
      <c r="E5" s="535"/>
      <c r="F5" s="155"/>
    </row>
    <row r="6" spans="1:8" ht="18" customHeight="1" x14ac:dyDescent="0.55000000000000004">
      <c r="B6" s="42" t="s">
        <v>239</v>
      </c>
      <c r="C6" s="157">
        <v>210049</v>
      </c>
      <c r="E6" s="157"/>
      <c r="F6" s="158"/>
    </row>
    <row r="7" spans="1:8" ht="18" customHeight="1" x14ac:dyDescent="0.55000000000000004">
      <c r="B7" s="42" t="s">
        <v>241</v>
      </c>
      <c r="C7" s="156">
        <v>2397</v>
      </c>
      <c r="E7" s="156"/>
      <c r="F7" s="159"/>
    </row>
    <row r="8" spans="1:8" ht="18" customHeight="1" x14ac:dyDescent="0.55000000000000004">
      <c r="C8" s="160"/>
      <c r="E8" s="160"/>
      <c r="F8" s="126"/>
    </row>
    <row r="9" spans="1:8" ht="18" customHeight="1" x14ac:dyDescent="0.55000000000000004">
      <c r="B9" s="42" t="s">
        <v>243</v>
      </c>
      <c r="C9" s="164" t="s">
        <v>353</v>
      </c>
      <c r="E9" s="164"/>
      <c r="F9" s="155"/>
    </row>
    <row r="10" spans="1:8" ht="18" customHeight="1" x14ac:dyDescent="0.55000000000000004">
      <c r="B10" s="42" t="s">
        <v>245</v>
      </c>
      <c r="C10" s="162" t="s">
        <v>354</v>
      </c>
      <c r="E10" s="162"/>
      <c r="F10" s="163"/>
    </row>
    <row r="11" spans="1:8" ht="18" customHeight="1" x14ac:dyDescent="0.55000000000000004">
      <c r="B11" s="42" t="s">
        <v>247</v>
      </c>
      <c r="C11" s="204" t="s">
        <v>355</v>
      </c>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12" ht="18" customHeight="1" x14ac:dyDescent="0.55000000000000004">
      <c r="A17" s="110" t="s">
        <v>105</v>
      </c>
      <c r="B17" s="105" t="s">
        <v>106</v>
      </c>
    </row>
    <row r="18" spans="1:12" ht="18" customHeight="1" x14ac:dyDescent="0.55000000000000004">
      <c r="A18" s="42" t="s">
        <v>107</v>
      </c>
      <c r="B18" s="44" t="s">
        <v>108</v>
      </c>
      <c r="D18" s="111">
        <v>5478686</v>
      </c>
      <c r="E18" s="111"/>
      <c r="F18" s="111"/>
      <c r="G18" s="111">
        <v>4429203</v>
      </c>
      <c r="H18" s="169">
        <f>(D18+E18)-G18</f>
        <v>1049483</v>
      </c>
    </row>
    <row r="19" spans="1:12" ht="45" customHeight="1" x14ac:dyDescent="0.55000000000000004">
      <c r="A19" s="168" t="s">
        <v>109</v>
      </c>
      <c r="B19" s="154"/>
      <c r="C19" s="154"/>
      <c r="D19" s="109" t="s">
        <v>99</v>
      </c>
      <c r="E19" s="109" t="s">
        <v>100</v>
      </c>
      <c r="F19" s="109" t="s">
        <v>249</v>
      </c>
      <c r="G19" s="109" t="s">
        <v>250</v>
      </c>
      <c r="H19" s="109" t="s">
        <v>251</v>
      </c>
    </row>
    <row r="20" spans="1:12" ht="18" customHeight="1" x14ac:dyDescent="0.55000000000000004">
      <c r="A20" s="110" t="s">
        <v>112</v>
      </c>
      <c r="B20" s="105" t="s">
        <v>113</v>
      </c>
    </row>
    <row r="21" spans="1:12" ht="18" customHeight="1" x14ac:dyDescent="0.55000000000000004">
      <c r="A21" s="42" t="s">
        <v>114</v>
      </c>
      <c r="B21" s="44" t="s">
        <v>115</v>
      </c>
      <c r="D21" s="113">
        <f>[56]CHNA!R262</f>
        <v>85727.599999999977</v>
      </c>
      <c r="E21" s="113">
        <f>[56]CHNA!S262</f>
        <v>45396.370686287533</v>
      </c>
      <c r="F21" s="113">
        <f>[56]CHNA!T262</f>
        <v>0</v>
      </c>
      <c r="G21" s="113">
        <f>[56]CHNA!U262</f>
        <v>721</v>
      </c>
      <c r="H21" s="114">
        <f>(D21+E21)-F21-G21</f>
        <v>130402.9706862875</v>
      </c>
      <c r="L21" s="117"/>
    </row>
    <row r="22" spans="1:12" ht="18" customHeight="1" x14ac:dyDescent="0.55000000000000004">
      <c r="A22" s="42" t="s">
        <v>116</v>
      </c>
      <c r="B22" s="44" t="s">
        <v>117</v>
      </c>
      <c r="D22" s="113">
        <f>[56]CHNA!R263</f>
        <v>5747.6999999999989</v>
      </c>
      <c r="E22" s="113">
        <f>[56]CHNA!S263</f>
        <v>3043.6489507880174</v>
      </c>
      <c r="F22" s="113">
        <f>[56]CHNA!T263</f>
        <v>0</v>
      </c>
      <c r="G22" s="113">
        <f>[56]CHNA!U263</f>
        <v>0</v>
      </c>
      <c r="H22" s="114">
        <f t="shared" ref="H22:H34" si="0">(D22+E22)-F22-G22</f>
        <v>8791.3489507880167</v>
      </c>
    </row>
    <row r="23" spans="1:12" ht="18" customHeight="1" x14ac:dyDescent="0.55000000000000004">
      <c r="A23" s="42" t="s">
        <v>118</v>
      </c>
      <c r="B23" s="44" t="s">
        <v>119</v>
      </c>
      <c r="D23" s="113">
        <f>[56]CHNA!R264</f>
        <v>50067.5</v>
      </c>
      <c r="E23" s="113">
        <f>[56]CHNA!S264</f>
        <v>26512.847546597601</v>
      </c>
      <c r="F23" s="113">
        <f>[56]CHNA!T264</f>
        <v>0</v>
      </c>
      <c r="G23" s="113">
        <f>[56]CHNA!U264</f>
        <v>23875.599999999999</v>
      </c>
      <c r="H23" s="114">
        <f t="shared" si="0"/>
        <v>52704.747546597595</v>
      </c>
    </row>
    <row r="24" spans="1:12" ht="18" customHeight="1" x14ac:dyDescent="0.55000000000000004">
      <c r="A24" s="42" t="s">
        <v>120</v>
      </c>
      <c r="B24" s="44" t="s">
        <v>121</v>
      </c>
      <c r="D24" s="113">
        <f>[56]CHNA!R265</f>
        <v>409934.7</v>
      </c>
      <c r="E24" s="113">
        <f>[56]CHNA!S265</f>
        <v>217077.66924971738</v>
      </c>
      <c r="F24" s="113">
        <f>[56]CHNA!T265</f>
        <v>0</v>
      </c>
      <c r="G24" s="113">
        <f>[56]CHNA!U265</f>
        <v>22199.1</v>
      </c>
      <c r="H24" s="114">
        <f t="shared" si="0"/>
        <v>604813.26924971736</v>
      </c>
    </row>
    <row r="25" spans="1:12" ht="18" customHeight="1" x14ac:dyDescent="0.55000000000000004">
      <c r="A25" s="42" t="s">
        <v>122</v>
      </c>
      <c r="B25" s="44" t="s">
        <v>123</v>
      </c>
      <c r="D25" s="113">
        <f>[56]CHNA!R266</f>
        <v>68794.599999999977</v>
      </c>
      <c r="E25" s="113">
        <f>[56]CHNA!S266</f>
        <v>36429.634829563372</v>
      </c>
      <c r="F25" s="113">
        <f>[56]CHNA!T266</f>
        <v>0</v>
      </c>
      <c r="G25" s="113">
        <f>[56]CHNA!U266</f>
        <v>105</v>
      </c>
      <c r="H25" s="114">
        <f t="shared" si="0"/>
        <v>105119.23482956336</v>
      </c>
    </row>
    <row r="26" spans="1:12" ht="18" customHeight="1" x14ac:dyDescent="0.55000000000000004">
      <c r="A26" s="42" t="s">
        <v>124</v>
      </c>
      <c r="B26" s="44" t="s">
        <v>125</v>
      </c>
      <c r="D26" s="113">
        <f>[56]CHNA!R267</f>
        <v>6267.7999999999993</v>
      </c>
      <c r="E26" s="113">
        <f>[56]CHNA!S267</f>
        <v>3319.0637809470109</v>
      </c>
      <c r="F26" s="113">
        <f>[56]CHNA!T267</f>
        <v>0</v>
      </c>
      <c r="G26" s="113">
        <f>[56]CHNA!U267</f>
        <v>0</v>
      </c>
      <c r="H26" s="114">
        <f t="shared" si="0"/>
        <v>9586.8637809470092</v>
      </c>
    </row>
    <row r="27" spans="1:12" ht="18" customHeight="1" x14ac:dyDescent="0.55000000000000004">
      <c r="A27" s="42" t="s">
        <v>126</v>
      </c>
      <c r="B27" s="44" t="s">
        <v>185</v>
      </c>
      <c r="D27" s="113"/>
      <c r="E27" s="113"/>
      <c r="F27" s="113"/>
      <c r="G27" s="113"/>
      <c r="H27" s="114">
        <f t="shared" si="0"/>
        <v>0</v>
      </c>
    </row>
    <row r="28" spans="1:12" ht="18" customHeight="1" x14ac:dyDescent="0.55000000000000004">
      <c r="A28" s="42" t="s">
        <v>127</v>
      </c>
      <c r="B28" s="44" t="s">
        <v>128</v>
      </c>
      <c r="D28" s="113"/>
      <c r="E28" s="113"/>
      <c r="F28" s="113"/>
      <c r="G28" s="113"/>
      <c r="H28" s="114">
        <f t="shared" si="0"/>
        <v>0</v>
      </c>
    </row>
    <row r="29" spans="1:12" ht="18" customHeight="1" x14ac:dyDescent="0.55000000000000004">
      <c r="A29" s="42" t="s">
        <v>129</v>
      </c>
      <c r="B29" s="44" t="s">
        <v>130</v>
      </c>
      <c r="D29" s="113">
        <f>[56]CHNA!R268</f>
        <v>561578.49999999988</v>
      </c>
      <c r="E29" s="113">
        <f>[56]CHNA!S268</f>
        <v>297379.44087375974</v>
      </c>
      <c r="F29" s="113">
        <f>[56]CHNA!T268</f>
        <v>0</v>
      </c>
      <c r="G29" s="113">
        <f>[56]CHNA!U268</f>
        <v>0</v>
      </c>
      <c r="H29" s="114">
        <f t="shared" si="0"/>
        <v>858957.94087375957</v>
      </c>
    </row>
    <row r="30" spans="1:12" ht="18" customHeight="1" x14ac:dyDescent="0.55000000000000004">
      <c r="A30" s="42" t="s">
        <v>131</v>
      </c>
      <c r="B30" s="43"/>
      <c r="D30" s="113"/>
      <c r="E30" s="120"/>
      <c r="F30" s="120"/>
      <c r="G30" s="113"/>
      <c r="H30" s="114">
        <f t="shared" si="0"/>
        <v>0</v>
      </c>
    </row>
    <row r="31" spans="1:12" ht="18" customHeight="1" x14ac:dyDescent="0.55000000000000004">
      <c r="A31" s="42" t="s">
        <v>133</v>
      </c>
      <c r="B31" s="43"/>
      <c r="D31" s="113"/>
      <c r="E31" s="120"/>
      <c r="F31" s="120"/>
      <c r="G31" s="113"/>
      <c r="H31" s="114">
        <f t="shared" si="0"/>
        <v>0</v>
      </c>
    </row>
    <row r="32" spans="1:12"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1188118.3999999999</v>
      </c>
      <c r="E36" s="114">
        <f>SUM(E21:E34)</f>
        <v>629158.67591766058</v>
      </c>
      <c r="F36" s="114">
        <f>SUM(F21:F34)</f>
        <v>0</v>
      </c>
      <c r="G36" s="114">
        <f>SUM(G21:G34)</f>
        <v>46900.7</v>
      </c>
      <c r="H36" s="114">
        <f>SUM(H21:H34)</f>
        <v>1770376.3759176605</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f>[56]CHNA!R271</f>
        <v>169116.5</v>
      </c>
      <c r="E40" s="113">
        <f>[56]CHNA!S271</f>
        <v>89554.301335480573</v>
      </c>
      <c r="F40" s="113">
        <f>[56]CHNA!T271</f>
        <v>0</v>
      </c>
      <c r="G40" s="113">
        <f>[56]CHNA!U271</f>
        <v>0</v>
      </c>
      <c r="H40" s="114">
        <f>(D40+E40)-F40-G40</f>
        <v>258670.80133548059</v>
      </c>
    </row>
    <row r="41" spans="1:8" ht="18" customHeight="1" x14ac:dyDescent="0.55000000000000004">
      <c r="A41" s="42" t="s">
        <v>193</v>
      </c>
      <c r="B41" s="44" t="s">
        <v>141</v>
      </c>
      <c r="D41" s="113">
        <f>[56]CHNA!R272</f>
        <v>134664.6</v>
      </c>
      <c r="E41" s="113">
        <f>[56]CHNA!S272</f>
        <v>71310.570923723921</v>
      </c>
      <c r="F41" s="113">
        <f>[56]CHNA!T272</f>
        <v>0</v>
      </c>
      <c r="G41" s="113">
        <f>[56]CHNA!U272</f>
        <v>0</v>
      </c>
      <c r="H41" s="114">
        <f t="shared" ref="H41:H47" si="1">(D41+E41)-F41-G41</f>
        <v>205975.17092372393</v>
      </c>
    </row>
    <row r="42" spans="1:8" ht="18" customHeight="1" x14ac:dyDescent="0.55000000000000004">
      <c r="A42" s="42" t="s">
        <v>194</v>
      </c>
      <c r="B42" s="44" t="s">
        <v>142</v>
      </c>
      <c r="D42" s="113">
        <f>[56]CHNA!R273</f>
        <v>356113.09999999992</v>
      </c>
      <c r="E42" s="113">
        <f>[56]CHNA!S273</f>
        <v>188576.86782136656</v>
      </c>
      <c r="F42" s="113">
        <f>[56]CHNA!T273</f>
        <v>0</v>
      </c>
      <c r="G42" s="113">
        <f>[56]CHNA!U273</f>
        <v>0</v>
      </c>
      <c r="H42" s="114">
        <f t="shared" si="1"/>
        <v>544689.9678213665</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659894.19999999995</v>
      </c>
      <c r="E49" s="114">
        <f>SUM(E40:E47)</f>
        <v>349441.74008057103</v>
      </c>
      <c r="F49" s="114">
        <f>SUM(F40:F47)</f>
        <v>0</v>
      </c>
      <c r="G49" s="114">
        <f>SUM(G40:G47)</f>
        <v>0</v>
      </c>
      <c r="H49" s="114">
        <f>SUM(H40:H47)</f>
        <v>1009335.940080571</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130" t="s">
        <v>553</v>
      </c>
      <c r="D54" s="113">
        <f>+'[56]Physician Subsidies'!D4</f>
        <v>1308765</v>
      </c>
      <c r="E54" s="120"/>
      <c r="F54" s="120"/>
      <c r="G54" s="113"/>
      <c r="H54" s="114">
        <f t="shared" ref="H54:H62" si="2">(D54+E54)-F54-G54</f>
        <v>1308765</v>
      </c>
    </row>
    <row r="55" spans="1:8" ht="18" customHeight="1" x14ac:dyDescent="0.55000000000000004">
      <c r="A55" s="42" t="s">
        <v>262</v>
      </c>
      <c r="B55" s="133" t="s">
        <v>554</v>
      </c>
      <c r="D55" s="113">
        <f>+'[56]Physician Subsidies'!D5</f>
        <v>4131005</v>
      </c>
      <c r="E55" s="120"/>
      <c r="F55" s="120"/>
      <c r="G55" s="113"/>
      <c r="H55" s="114">
        <f t="shared" si="2"/>
        <v>4131005</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5439770</v>
      </c>
      <c r="E64" s="114">
        <f>SUM(E53:E62)</f>
        <v>0</v>
      </c>
      <c r="F64" s="114">
        <f>SUM(F53:F62)</f>
        <v>0</v>
      </c>
      <c r="G64" s="114">
        <f>SUM(G53:G62)</f>
        <v>0</v>
      </c>
      <c r="H64" s="114">
        <f>SUM(H53:H62)</f>
        <v>5439770</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13">
        <f>[56]CHNA!R276</f>
        <v>563072.29999999993</v>
      </c>
      <c r="E68" s="113">
        <f>+[56]CHNA!S276</f>
        <v>298170.47081663896</v>
      </c>
      <c r="F68" s="113"/>
      <c r="G68" s="113">
        <f>[56]CHNA!U276</f>
        <v>0</v>
      </c>
      <c r="H68" s="114">
        <f>(D68+E68)-F68-G68</f>
        <v>861242.77081663883</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563072.29999999993</v>
      </c>
      <c r="E74" s="135">
        <f>SUM(E68:E72)</f>
        <v>298170.47081663896</v>
      </c>
      <c r="F74" s="135">
        <f>SUM(F68:F72)</f>
        <v>0</v>
      </c>
      <c r="G74" s="114">
        <f>SUM(G68:G72)</f>
        <v>0</v>
      </c>
      <c r="H74" s="114">
        <f>SUM(H68:H72)</f>
        <v>861242.77081663883</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f>[56]CHNA!R278</f>
        <v>5950</v>
      </c>
      <c r="E77" s="136"/>
      <c r="F77" s="122"/>
      <c r="G77" s="113">
        <f>[56]CHNA!U278</f>
        <v>0</v>
      </c>
      <c r="H77" s="114">
        <f>(D77-F77-G77)</f>
        <v>5950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f>[56]CHNA!R279</f>
        <v>65510.200000000004</v>
      </c>
      <c r="E79" s="136"/>
      <c r="F79" s="122"/>
      <c r="G79" s="113">
        <f>[56]CHNA!U279</f>
        <v>0</v>
      </c>
      <c r="H79" s="114">
        <f>(D79-F79-G79)</f>
        <v>65510.200000000004</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71460.200000000012</v>
      </c>
      <c r="E82" s="138"/>
      <c r="F82" s="114">
        <f>SUM(F77:F80)</f>
        <v>0</v>
      </c>
      <c r="G82" s="114">
        <f>SUM(G77:G80)</f>
        <v>0</v>
      </c>
      <c r="H82" s="114">
        <f>SUM(H77:H80)</f>
        <v>71460.200000000012</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f>[56]CHNA!R282</f>
        <v>2320.5</v>
      </c>
      <c r="E86" s="113">
        <f>+[56]CHNA!S282</f>
        <v>1228.8023714361561</v>
      </c>
      <c r="F86" s="113"/>
      <c r="G86" s="113">
        <f>[56]CHNA!U282</f>
        <v>0</v>
      </c>
      <c r="H86" s="114">
        <f>(D86+E86)-F86-G86</f>
        <v>3549.3023714361561</v>
      </c>
    </row>
    <row r="87" spans="1:8" ht="18" customHeight="1" x14ac:dyDescent="0.55000000000000004">
      <c r="A87" s="42" t="s">
        <v>209</v>
      </c>
      <c r="B87" s="44" t="s">
        <v>161</v>
      </c>
      <c r="D87" s="113">
        <f>[56]CHNA!R283</f>
        <v>2815.3999999999996</v>
      </c>
      <c r="E87" s="113">
        <f>+[56]CHNA!S283</f>
        <v>1490.8727414528566</v>
      </c>
      <c r="F87" s="113"/>
      <c r="G87" s="113">
        <f>[56]CHNA!U283</f>
        <v>0</v>
      </c>
      <c r="H87" s="114">
        <f t="shared" ref="H87:H96" si="3">(D87+E87)-F87-G87</f>
        <v>4306.2727414528563</v>
      </c>
    </row>
    <row r="88" spans="1:8" ht="18" customHeight="1" x14ac:dyDescent="0.55000000000000004">
      <c r="A88" s="42" t="s">
        <v>210</v>
      </c>
      <c r="B88" s="44" t="s">
        <v>186</v>
      </c>
      <c r="D88" s="113">
        <f>[56]CHNA!R284</f>
        <v>44983.399999999994</v>
      </c>
      <c r="E88" s="113">
        <f>+[56]CHNA!S284</f>
        <v>23820.602712889973</v>
      </c>
      <c r="F88" s="113"/>
      <c r="G88" s="113">
        <f>[56]CHNA!U284</f>
        <v>0</v>
      </c>
      <c r="H88" s="114">
        <f t="shared" si="3"/>
        <v>68804.002712889967</v>
      </c>
    </row>
    <row r="89" spans="1:8" ht="18" customHeight="1" x14ac:dyDescent="0.55000000000000004">
      <c r="A89" s="42" t="s">
        <v>211</v>
      </c>
      <c r="B89" s="44" t="s">
        <v>162</v>
      </c>
      <c r="D89" s="113">
        <f>[56]CHNA!R285</f>
        <v>607.59999999999991</v>
      </c>
      <c r="E89" s="113">
        <f>+[56]CHNA!S285</f>
        <v>321.74976120862249</v>
      </c>
      <c r="F89" s="113"/>
      <c r="G89" s="113">
        <f>[56]CHNA!U285</f>
        <v>0</v>
      </c>
      <c r="H89" s="114">
        <f t="shared" si="3"/>
        <v>929.34976120862234</v>
      </c>
    </row>
    <row r="90" spans="1:8" ht="18" customHeight="1" x14ac:dyDescent="0.55000000000000004">
      <c r="A90" s="42" t="s">
        <v>212</v>
      </c>
      <c r="B90" s="44" t="s">
        <v>163</v>
      </c>
      <c r="D90" s="113">
        <f>[56]CHNA!R286</f>
        <v>59866.099999999991</v>
      </c>
      <c r="E90" s="113">
        <f>+[56]CHNA!S286</f>
        <v>31571.50997887188</v>
      </c>
      <c r="F90" s="113"/>
      <c r="G90" s="113">
        <f>[56]CHNA!U286</f>
        <v>0</v>
      </c>
      <c r="H90" s="114">
        <f t="shared" si="3"/>
        <v>91437.609978871871</v>
      </c>
    </row>
    <row r="91" spans="1:8" ht="18" customHeight="1" x14ac:dyDescent="0.55000000000000004">
      <c r="A91" s="42" t="s">
        <v>213</v>
      </c>
      <c r="B91" s="44" t="s">
        <v>164</v>
      </c>
      <c r="D91" s="113">
        <f>[56]CHNA!R287</f>
        <v>289.79999999999995</v>
      </c>
      <c r="E91" s="113">
        <f>+[56]CHNA!S287</f>
        <v>153.46129163637062</v>
      </c>
      <c r="F91" s="113"/>
      <c r="G91" s="113">
        <f>[56]CHNA!U287</f>
        <v>0</v>
      </c>
      <c r="H91" s="114">
        <f t="shared" si="3"/>
        <v>443.26129163637057</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110882.79999999999</v>
      </c>
      <c r="E98" s="114">
        <f>SUM(E86:E96)</f>
        <v>58586.998857495855</v>
      </c>
      <c r="F98" s="114">
        <f>SUM(F86:F96)</f>
        <v>0</v>
      </c>
      <c r="G98" s="114">
        <f>SUM(G86:G96)</f>
        <v>0</v>
      </c>
      <c r="H98" s="114">
        <f>SUM(H86:H96)</f>
        <v>169469.79885749583</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f>[56]CHNA!R290</f>
        <v>107661.4</v>
      </c>
      <c r="E102" s="120">
        <f>+[56]CHNA!S290</f>
        <v>57011.24052236008</v>
      </c>
      <c r="F102" s="120"/>
      <c r="G102" s="113">
        <f>[56]CHNA!U290</f>
        <v>0</v>
      </c>
      <c r="H102" s="114">
        <f>(D102+E102)-F102-G102</f>
        <v>164672.64052236007</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107661.4</v>
      </c>
      <c r="E108" s="114">
        <f>SUM(E102:E106)</f>
        <v>57011.24052236008</v>
      </c>
      <c r="F108" s="114">
        <f>SUM(F102:F106)</f>
        <v>0</v>
      </c>
      <c r="G108" s="114">
        <f>SUM(G102:G106)</f>
        <v>0</v>
      </c>
      <c r="H108" s="114">
        <f>SUM(H102:H106)</f>
        <v>164672.64052236007</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4448000</v>
      </c>
      <c r="G111" s="113"/>
      <c r="H111" s="114">
        <f>F111-G111</f>
        <v>4448000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0.52954206913861457</v>
      </c>
      <c r="F114" s="143" t="s">
        <v>299</v>
      </c>
      <c r="G114" s="144">
        <v>0.08</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f>320280000</f>
        <v>320280000</v>
      </c>
      <c r="F117" s="145"/>
    </row>
    <row r="118" spans="1:7" ht="18" customHeight="1" x14ac:dyDescent="0.55000000000000004">
      <c r="A118" s="42" t="s">
        <v>304</v>
      </c>
      <c r="B118" s="44" t="s">
        <v>305</v>
      </c>
      <c r="E118" s="113">
        <v>5550000</v>
      </c>
      <c r="F118" s="145"/>
    </row>
    <row r="119" spans="1:7" ht="18" customHeight="1" x14ac:dyDescent="0.55000000000000004">
      <c r="A119" s="42" t="s">
        <v>306</v>
      </c>
      <c r="B119" s="105" t="s">
        <v>307</v>
      </c>
      <c r="E119" s="114">
        <f>SUM(E117:E118)</f>
        <v>325830000</v>
      </c>
      <c r="F119" s="146"/>
    </row>
    <row r="120" spans="1:7" ht="18" customHeight="1" x14ac:dyDescent="0.55000000000000004">
      <c r="A120" s="42"/>
      <c r="B120" s="105"/>
      <c r="F120" s="126"/>
    </row>
    <row r="121" spans="1:7" ht="18" customHeight="1" x14ac:dyDescent="0.55000000000000004">
      <c r="A121" s="42" t="s">
        <v>308</v>
      </c>
      <c r="B121" s="105" t="s">
        <v>309</v>
      </c>
      <c r="E121" s="113">
        <f>300645000</f>
        <v>300645000</v>
      </c>
      <c r="F121" s="145"/>
    </row>
    <row r="122" spans="1:7" ht="18" customHeight="1" x14ac:dyDescent="0.55000000000000004">
      <c r="A122" s="42"/>
      <c r="F122" s="126"/>
    </row>
    <row r="123" spans="1:7" ht="18" customHeight="1" x14ac:dyDescent="0.55000000000000004">
      <c r="A123" s="42" t="s">
        <v>310</v>
      </c>
      <c r="B123" s="105" t="s">
        <v>311</v>
      </c>
      <c r="E123" s="113">
        <f>25185000</f>
        <v>25185000</v>
      </c>
      <c r="F123" s="145"/>
    </row>
    <row r="124" spans="1:7" ht="18" customHeight="1" x14ac:dyDescent="0.55000000000000004">
      <c r="A124" s="42"/>
      <c r="F124" s="126"/>
    </row>
    <row r="125" spans="1:7" ht="18" customHeight="1" x14ac:dyDescent="0.55000000000000004">
      <c r="A125" s="42" t="s">
        <v>312</v>
      </c>
      <c r="B125" s="105" t="s">
        <v>313</v>
      </c>
      <c r="E125" s="113">
        <f>26100000-50064000</f>
        <v>-23964000</v>
      </c>
      <c r="F125" s="145"/>
    </row>
    <row r="126" spans="1:7" ht="18" customHeight="1" x14ac:dyDescent="0.55000000000000004">
      <c r="A126" s="42"/>
      <c r="F126" s="126"/>
    </row>
    <row r="127" spans="1:7" ht="18" customHeight="1" x14ac:dyDescent="0.55000000000000004">
      <c r="A127" s="42" t="s">
        <v>314</v>
      </c>
      <c r="B127" s="105" t="s">
        <v>315</v>
      </c>
      <c r="E127" s="113">
        <f>1221000</f>
        <v>1221000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f>[56]CHNA!R292</f>
        <v>497839.99999999994</v>
      </c>
      <c r="E131" s="120"/>
      <c r="F131" s="120"/>
      <c r="G131" s="113">
        <f>[56]CHNA!U292</f>
        <v>0</v>
      </c>
      <c r="H131" s="114">
        <f>(D131+E131)-F131-G131</f>
        <v>497839.99999999994</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497839.99999999994</v>
      </c>
      <c r="E137" s="114">
        <f>SUM(E131:E135)</f>
        <v>0</v>
      </c>
      <c r="F137" s="114">
        <f>SUM(F131:F135)</f>
        <v>0</v>
      </c>
      <c r="G137" s="114">
        <f>SUM(G131:G135)</f>
        <v>0</v>
      </c>
      <c r="H137" s="114">
        <f>SUM(H131:H135)</f>
        <v>497839.99999999994</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1188118.3999999999</v>
      </c>
      <c r="E141" s="147">
        <f>E36</f>
        <v>629158.67591766058</v>
      </c>
      <c r="F141" s="147">
        <f>F36</f>
        <v>0</v>
      </c>
      <c r="G141" s="147">
        <f>G36</f>
        <v>46900.7</v>
      </c>
      <c r="H141" s="147">
        <f>H36</f>
        <v>1770376.3759176605</v>
      </c>
    </row>
    <row r="142" spans="1:8" ht="18" customHeight="1" x14ac:dyDescent="0.55000000000000004">
      <c r="A142" s="42" t="s">
        <v>148</v>
      </c>
      <c r="B142" s="105" t="s">
        <v>176</v>
      </c>
      <c r="D142" s="147">
        <f>D49</f>
        <v>659894.19999999995</v>
      </c>
      <c r="E142" s="147">
        <f>E49</f>
        <v>349441.74008057103</v>
      </c>
      <c r="F142" s="147">
        <f>F49</f>
        <v>0</v>
      </c>
      <c r="G142" s="147">
        <f>G49</f>
        <v>0</v>
      </c>
      <c r="H142" s="147">
        <f>H49</f>
        <v>1009335.940080571</v>
      </c>
    </row>
    <row r="143" spans="1:8" ht="18" customHeight="1" x14ac:dyDescent="0.55000000000000004">
      <c r="A143" s="42" t="s">
        <v>200</v>
      </c>
      <c r="B143" s="105" t="s">
        <v>177</v>
      </c>
      <c r="D143" s="147">
        <f>D64</f>
        <v>5439770</v>
      </c>
      <c r="E143" s="147">
        <f>E64</f>
        <v>0</v>
      </c>
      <c r="F143" s="147">
        <f>F64</f>
        <v>0</v>
      </c>
      <c r="G143" s="147">
        <f>G64</f>
        <v>0</v>
      </c>
      <c r="H143" s="147">
        <f>H64</f>
        <v>5439770</v>
      </c>
    </row>
    <row r="144" spans="1:8" ht="18" customHeight="1" x14ac:dyDescent="0.55000000000000004">
      <c r="A144" s="42" t="s">
        <v>154</v>
      </c>
      <c r="B144" s="105" t="s">
        <v>8</v>
      </c>
      <c r="D144" s="147">
        <f>D74</f>
        <v>563072.29999999993</v>
      </c>
      <c r="E144" s="147">
        <f>E74</f>
        <v>298170.47081663896</v>
      </c>
      <c r="F144" s="147">
        <f>F74</f>
        <v>0</v>
      </c>
      <c r="G144" s="147">
        <f>G74</f>
        <v>0</v>
      </c>
      <c r="H144" s="147">
        <f>H74</f>
        <v>861242.77081663883</v>
      </c>
    </row>
    <row r="145" spans="1:8" ht="18" customHeight="1" x14ac:dyDescent="0.55000000000000004">
      <c r="A145" s="42" t="s">
        <v>159</v>
      </c>
      <c r="B145" s="105" t="s">
        <v>9</v>
      </c>
      <c r="D145" s="147">
        <f>D82</f>
        <v>71460.200000000012</v>
      </c>
      <c r="E145" s="147">
        <f>E82</f>
        <v>0</v>
      </c>
      <c r="F145" s="147">
        <f>F82</f>
        <v>0</v>
      </c>
      <c r="G145" s="147">
        <f>G82</f>
        <v>0</v>
      </c>
      <c r="H145" s="147">
        <f>H82</f>
        <v>71460.200000000012</v>
      </c>
    </row>
    <row r="146" spans="1:8" ht="18" customHeight="1" x14ac:dyDescent="0.55000000000000004">
      <c r="A146" s="42" t="s">
        <v>166</v>
      </c>
      <c r="B146" s="105" t="s">
        <v>178</v>
      </c>
      <c r="D146" s="147">
        <f>D98</f>
        <v>110882.79999999999</v>
      </c>
      <c r="E146" s="147">
        <f>E98</f>
        <v>58586.998857495855</v>
      </c>
      <c r="F146" s="147">
        <f>F98</f>
        <v>0</v>
      </c>
      <c r="G146" s="147">
        <f>G98</f>
        <v>0</v>
      </c>
      <c r="H146" s="147">
        <f>H98</f>
        <v>169469.79885749583</v>
      </c>
    </row>
    <row r="147" spans="1:8" ht="18" customHeight="1" x14ac:dyDescent="0.55000000000000004">
      <c r="A147" s="42" t="s">
        <v>170</v>
      </c>
      <c r="B147" s="105" t="s">
        <v>11</v>
      </c>
      <c r="D147" s="114">
        <f>D108</f>
        <v>107661.4</v>
      </c>
      <c r="E147" s="114">
        <f>E108</f>
        <v>57011.24052236008</v>
      </c>
      <c r="F147" s="114">
        <f>F108</f>
        <v>0</v>
      </c>
      <c r="G147" s="114">
        <f>G108</f>
        <v>0</v>
      </c>
      <c r="H147" s="114">
        <f>H108</f>
        <v>164672.64052236007</v>
      </c>
    </row>
    <row r="148" spans="1:8" ht="18" customHeight="1" x14ac:dyDescent="0.55000000000000004">
      <c r="A148" s="42" t="s">
        <v>235</v>
      </c>
      <c r="B148" s="105" t="s">
        <v>179</v>
      </c>
      <c r="D148" s="148" t="s">
        <v>321</v>
      </c>
      <c r="E148" s="148" t="s">
        <v>321</v>
      </c>
      <c r="F148" s="148"/>
      <c r="G148" s="148" t="s">
        <v>321</v>
      </c>
      <c r="H148" s="147">
        <f>H111</f>
        <v>4448000</v>
      </c>
    </row>
    <row r="149" spans="1:8" ht="18" customHeight="1" x14ac:dyDescent="0.55000000000000004">
      <c r="A149" s="42" t="s">
        <v>174</v>
      </c>
      <c r="B149" s="105" t="s">
        <v>180</v>
      </c>
      <c r="D149" s="114">
        <f>D137</f>
        <v>497839.99999999994</v>
      </c>
      <c r="E149" s="114">
        <f>E137</f>
        <v>0</v>
      </c>
      <c r="F149" s="114">
        <f>F137</f>
        <v>0</v>
      </c>
      <c r="G149" s="114">
        <f>G137</f>
        <v>0</v>
      </c>
      <c r="H149" s="114">
        <f>H137</f>
        <v>497839.99999999994</v>
      </c>
    </row>
    <row r="150" spans="1:8" ht="18" customHeight="1" x14ac:dyDescent="0.55000000000000004">
      <c r="A150" s="42" t="s">
        <v>107</v>
      </c>
      <c r="B150" s="105" t="s">
        <v>108</v>
      </c>
      <c r="D150" s="114">
        <f>D18</f>
        <v>5478686</v>
      </c>
      <c r="E150" s="114">
        <f>E18</f>
        <v>0</v>
      </c>
      <c r="F150" s="114">
        <f>F18</f>
        <v>0</v>
      </c>
      <c r="G150" s="114">
        <f>G18</f>
        <v>4429203</v>
      </c>
      <c r="H150" s="114">
        <f>H18</f>
        <v>1049483</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14117385.299999999</v>
      </c>
      <c r="E152" s="199">
        <f>SUM(E141:E150)</f>
        <v>1392369.1261947267</v>
      </c>
      <c r="F152" s="199">
        <f>SUM(F141:F150)</f>
        <v>0</v>
      </c>
      <c r="G152" s="199">
        <f>SUM(G141:G150)</f>
        <v>4476103.7</v>
      </c>
      <c r="H152" s="199">
        <f>SUM(H141:H150)</f>
        <v>15481650.726194726</v>
      </c>
    </row>
    <row r="153" spans="1:8" ht="18" customHeight="1" x14ac:dyDescent="0.55000000000000004">
      <c r="D153" s="401"/>
      <c r="E153" s="401"/>
      <c r="F153" s="401"/>
      <c r="G153" s="401"/>
      <c r="H153" s="401"/>
    </row>
    <row r="154" spans="1:8" ht="18" customHeight="1" x14ac:dyDescent="0.55000000000000004">
      <c r="A154" s="110" t="s">
        <v>322</v>
      </c>
      <c r="B154" s="105" t="s">
        <v>323</v>
      </c>
      <c r="D154" s="200">
        <f>H152/E121</f>
        <v>5.1494788625105113E-2</v>
      </c>
    </row>
    <row r="155" spans="1:8" ht="18" customHeight="1" x14ac:dyDescent="0.55000000000000004">
      <c r="A155" s="110" t="s">
        <v>324</v>
      </c>
      <c r="B155" s="105" t="s">
        <v>325</v>
      </c>
      <c r="D155" s="200">
        <f>H152/E127</f>
        <v>12.679484624238105</v>
      </c>
    </row>
    <row r="157" spans="1:8" ht="18" customHeight="1" x14ac:dyDescent="0.55000000000000004">
      <c r="D157" s="152"/>
    </row>
    <row r="159" spans="1:8" ht="18" customHeight="1" x14ac:dyDescent="0.55000000000000004">
      <c r="D159" s="152"/>
    </row>
    <row r="160" spans="1:8" ht="18" customHeight="1" x14ac:dyDescent="0.55000000000000004">
      <c r="D160" s="152"/>
    </row>
    <row r="161" spans="4:4" ht="18" customHeight="1" x14ac:dyDescent="0.55000000000000004">
      <c r="D161" s="152"/>
    </row>
    <row r="162" spans="4:4" ht="18" customHeight="1" x14ac:dyDescent="0.55000000000000004">
      <c r="D162" s="152"/>
    </row>
    <row r="163" spans="4:4" ht="18" customHeight="1" x14ac:dyDescent="0.55000000000000004">
      <c r="D163" s="152"/>
    </row>
    <row r="164" spans="4:4" ht="18" customHeight="1" x14ac:dyDescent="0.55000000000000004">
      <c r="D164" s="152"/>
    </row>
    <row r="165" spans="4:4" ht="18" customHeight="1" x14ac:dyDescent="0.55000000000000004">
      <c r="D165" s="152"/>
    </row>
    <row r="166" spans="4:4" ht="18" customHeight="1" x14ac:dyDescent="0.55000000000000004">
      <c r="D166" s="152"/>
    </row>
    <row r="167" spans="4:4" ht="18" customHeight="1" x14ac:dyDescent="0.55000000000000004">
      <c r="D167" s="152"/>
    </row>
    <row r="168" spans="4:4" ht="18" customHeight="1" x14ac:dyDescent="0.55000000000000004">
      <c r="D168" s="152"/>
    </row>
    <row r="170" spans="4:4" ht="18" customHeight="1" x14ac:dyDescent="0.55000000000000004">
      <c r="D170" s="152"/>
    </row>
  </sheetData>
  <mergeCells count="3">
    <mergeCell ref="C2:D2"/>
    <mergeCell ref="C5:E5"/>
    <mergeCell ref="B13:D13"/>
  </mergeCells>
  <hyperlinks>
    <hyperlink ref="C11" r:id="rId1" xr:uid="{FE9014E8-F348-4161-A839-8569B73E739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4" manualBreakCount="4">
    <brk id="37" max="16383" man="1"/>
    <brk id="74" max="16383" man="1"/>
    <brk id="109" max="16383" man="1"/>
    <brk id="138" max="16383" man="1"/>
  </rowBreaks>
  <legacy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C45E-8BB7-4226-BF60-885DE377013B}">
  <dimension ref="A1:J155"/>
  <sheetViews>
    <sheetView showGridLines="0" topLeftCell="A124"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31.83984375" style="44"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5" t="s">
        <v>555</v>
      </c>
      <c r="D5" s="535"/>
      <c r="E5" s="535"/>
      <c r="F5" s="155"/>
    </row>
    <row r="6" spans="1:8" ht="18" customHeight="1" x14ac:dyDescent="0.55000000000000004">
      <c r="B6" s="42" t="s">
        <v>239</v>
      </c>
      <c r="C6" s="157">
        <v>210051</v>
      </c>
      <c r="D6" s="157"/>
      <c r="E6" s="157"/>
      <c r="F6" s="158"/>
    </row>
    <row r="7" spans="1:8" ht="18" customHeight="1" x14ac:dyDescent="0.55000000000000004">
      <c r="B7" s="42" t="s">
        <v>241</v>
      </c>
      <c r="C7" s="156"/>
      <c r="D7" s="156"/>
      <c r="E7" s="156"/>
      <c r="F7" s="159"/>
    </row>
    <row r="8" spans="1:8" ht="18" customHeight="1" x14ac:dyDescent="0.55000000000000004">
      <c r="C8" s="160"/>
      <c r="D8" s="160"/>
      <c r="E8" s="160"/>
      <c r="F8" s="126"/>
    </row>
    <row r="9" spans="1:8" ht="18" customHeight="1" x14ac:dyDescent="0.55000000000000004">
      <c r="B9" s="42" t="s">
        <v>243</v>
      </c>
      <c r="C9" s="164" t="s">
        <v>462</v>
      </c>
      <c r="D9" s="164"/>
      <c r="E9" s="164"/>
      <c r="F9" s="155"/>
    </row>
    <row r="10" spans="1:8" ht="18" customHeight="1" x14ac:dyDescent="0.55000000000000004">
      <c r="B10" s="42" t="s">
        <v>245</v>
      </c>
      <c r="C10" s="555" t="s">
        <v>463</v>
      </c>
      <c r="D10" s="555"/>
      <c r="E10" s="555"/>
      <c r="F10" s="163"/>
    </row>
    <row r="11" spans="1:8" ht="18" customHeight="1" x14ac:dyDescent="0.55000000000000004">
      <c r="B11" s="42" t="s">
        <v>247</v>
      </c>
      <c r="C11" s="556" t="s">
        <v>464</v>
      </c>
      <c r="D11" s="556"/>
      <c r="E11" s="556"/>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9" ht="18" customHeight="1" x14ac:dyDescent="0.55000000000000004">
      <c r="A17" s="110" t="s">
        <v>105</v>
      </c>
      <c r="B17" s="105" t="s">
        <v>106</v>
      </c>
    </row>
    <row r="18" spans="1:9" ht="18" customHeight="1" x14ac:dyDescent="0.55000000000000004">
      <c r="A18" s="42" t="s">
        <v>107</v>
      </c>
      <c r="B18" s="44" t="s">
        <v>108</v>
      </c>
      <c r="D18" s="169">
        <v>4207893</v>
      </c>
      <c r="E18" s="169"/>
      <c r="F18" s="169"/>
      <c r="G18" s="169">
        <v>3401840</v>
      </c>
      <c r="H18" s="169">
        <f>(D18+E18)-G18</f>
        <v>806053</v>
      </c>
      <c r="I18" s="336"/>
    </row>
    <row r="19" spans="1:9" ht="45" customHeight="1" x14ac:dyDescent="0.55000000000000004">
      <c r="A19" s="168" t="s">
        <v>109</v>
      </c>
      <c r="B19" s="154"/>
      <c r="C19" s="154"/>
      <c r="D19" s="109" t="s">
        <v>99</v>
      </c>
      <c r="E19" s="109" t="s">
        <v>100</v>
      </c>
      <c r="F19" s="109" t="s">
        <v>249</v>
      </c>
      <c r="G19" s="109" t="s">
        <v>250</v>
      </c>
      <c r="H19" s="109" t="s">
        <v>251</v>
      </c>
    </row>
    <row r="20" spans="1:9" ht="18" customHeight="1" x14ac:dyDescent="0.55000000000000004">
      <c r="A20" s="110" t="s">
        <v>112</v>
      </c>
      <c r="B20" s="105" t="s">
        <v>113</v>
      </c>
    </row>
    <row r="21" spans="1:9" ht="18" customHeight="1" x14ac:dyDescent="0.55000000000000004">
      <c r="A21" s="42" t="s">
        <v>114</v>
      </c>
      <c r="B21" s="44" t="s">
        <v>115</v>
      </c>
      <c r="D21" s="232">
        <v>233467.48</v>
      </c>
      <c r="E21" s="232"/>
      <c r="F21" s="232"/>
      <c r="G21" s="214"/>
      <c r="H21" s="114">
        <f>(D21+E21)-F21-G21</f>
        <v>233467.48</v>
      </c>
    </row>
    <row r="22" spans="1:9" ht="18" customHeight="1" x14ac:dyDescent="0.55000000000000004">
      <c r="A22" s="42" t="s">
        <v>116</v>
      </c>
      <c r="B22" s="44" t="s">
        <v>117</v>
      </c>
      <c r="D22" s="214"/>
      <c r="E22" s="232"/>
      <c r="F22" s="232"/>
      <c r="G22" s="214"/>
      <c r="H22" s="114">
        <f t="shared" ref="H22:H34" si="0">(D22+E22)-F22-G22</f>
        <v>0</v>
      </c>
    </row>
    <row r="23" spans="1:9" ht="18" customHeight="1" x14ac:dyDescent="0.55000000000000004">
      <c r="A23" s="42" t="s">
        <v>118</v>
      </c>
      <c r="B23" s="44" t="s">
        <v>119</v>
      </c>
      <c r="D23" s="214"/>
      <c r="E23" s="232"/>
      <c r="F23" s="232"/>
      <c r="G23" s="214"/>
      <c r="H23" s="114">
        <f t="shared" si="0"/>
        <v>0</v>
      </c>
    </row>
    <row r="24" spans="1:9" ht="18" customHeight="1" x14ac:dyDescent="0.55000000000000004">
      <c r="A24" s="42" t="s">
        <v>120</v>
      </c>
      <c r="B24" s="44" t="s">
        <v>121</v>
      </c>
      <c r="D24" s="214">
        <v>53748.12</v>
      </c>
      <c r="E24" s="232">
        <v>2385.37</v>
      </c>
      <c r="F24" s="232"/>
      <c r="G24" s="214"/>
      <c r="H24" s="114">
        <f t="shared" si="0"/>
        <v>56133.490000000005</v>
      </c>
    </row>
    <row r="25" spans="1:9" ht="18" customHeight="1" x14ac:dyDescent="0.55000000000000004">
      <c r="A25" s="42" t="s">
        <v>122</v>
      </c>
      <c r="B25" s="44" t="s">
        <v>123</v>
      </c>
      <c r="D25" s="214"/>
      <c r="E25" s="232"/>
      <c r="F25" s="232"/>
      <c r="G25" s="214"/>
      <c r="H25" s="114">
        <f t="shared" si="0"/>
        <v>0</v>
      </c>
    </row>
    <row r="26" spans="1:9" ht="18" customHeight="1" x14ac:dyDescent="0.55000000000000004">
      <c r="A26" s="42" t="s">
        <v>124</v>
      </c>
      <c r="B26" s="44" t="s">
        <v>125</v>
      </c>
      <c r="D26" s="214"/>
      <c r="E26" s="232"/>
      <c r="F26" s="232"/>
      <c r="G26" s="214"/>
      <c r="H26" s="114">
        <f t="shared" si="0"/>
        <v>0</v>
      </c>
    </row>
    <row r="27" spans="1:9" ht="18" customHeight="1" x14ac:dyDescent="0.55000000000000004">
      <c r="A27" s="42" t="s">
        <v>126</v>
      </c>
      <c r="B27" s="44" t="s">
        <v>185</v>
      </c>
      <c r="D27" s="214"/>
      <c r="E27" s="232"/>
      <c r="F27" s="232"/>
      <c r="G27" s="214"/>
      <c r="H27" s="114">
        <f t="shared" si="0"/>
        <v>0</v>
      </c>
    </row>
    <row r="28" spans="1:9" ht="18" customHeight="1" x14ac:dyDescent="0.55000000000000004">
      <c r="A28" s="42" t="s">
        <v>127</v>
      </c>
      <c r="B28" s="44" t="s">
        <v>128</v>
      </c>
      <c r="D28" s="214"/>
      <c r="E28" s="232"/>
      <c r="F28" s="232"/>
      <c r="G28" s="214"/>
      <c r="H28" s="114">
        <f t="shared" si="0"/>
        <v>0</v>
      </c>
    </row>
    <row r="29" spans="1:9" ht="18" customHeight="1" x14ac:dyDescent="0.55000000000000004">
      <c r="A29" s="42" t="s">
        <v>129</v>
      </c>
      <c r="B29" s="44" t="s">
        <v>130</v>
      </c>
      <c r="D29" s="113">
        <v>489223.8</v>
      </c>
      <c r="E29" s="120">
        <v>424646.26</v>
      </c>
      <c r="F29" s="120"/>
      <c r="G29" s="113"/>
      <c r="H29" s="114">
        <f t="shared" si="0"/>
        <v>913870.06</v>
      </c>
    </row>
    <row r="30" spans="1:9" ht="18" customHeight="1" x14ac:dyDescent="0.55000000000000004">
      <c r="A30" s="42" t="s">
        <v>131</v>
      </c>
      <c r="B30" s="43" t="s">
        <v>465</v>
      </c>
      <c r="D30" s="113">
        <v>769.35</v>
      </c>
      <c r="E30" s="120">
        <v>667.8</v>
      </c>
      <c r="F30" s="120"/>
      <c r="G30" s="113"/>
      <c r="H30" s="114">
        <f t="shared" si="0"/>
        <v>1437.15</v>
      </c>
    </row>
    <row r="31" spans="1:9" ht="18" customHeight="1" x14ac:dyDescent="0.55000000000000004">
      <c r="A31" s="42" t="s">
        <v>133</v>
      </c>
      <c r="B31" s="43"/>
      <c r="D31" s="113"/>
      <c r="E31" s="120"/>
      <c r="F31" s="120"/>
      <c r="G31" s="113"/>
      <c r="H31" s="114">
        <f t="shared" si="0"/>
        <v>0</v>
      </c>
    </row>
    <row r="32" spans="1:9"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 t="shared" ref="D36:H36" si="1">SUM(D21:D34)</f>
        <v>777208.75</v>
      </c>
      <c r="E36" s="114">
        <f t="shared" si="1"/>
        <v>427699.43</v>
      </c>
      <c r="F36" s="114">
        <f>SUM(F21:F34)</f>
        <v>0</v>
      </c>
      <c r="G36" s="114">
        <f t="shared" si="1"/>
        <v>0</v>
      </c>
      <c r="H36" s="114">
        <f t="shared" si="1"/>
        <v>1204908.18</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528000</v>
      </c>
      <c r="E40" s="120">
        <v>458304</v>
      </c>
      <c r="F40" s="120"/>
      <c r="G40" s="113"/>
      <c r="H40" s="114">
        <f>(D40+E40)-F40-G40</f>
        <v>986304</v>
      </c>
    </row>
    <row r="41" spans="1:8" ht="18" customHeight="1" x14ac:dyDescent="0.55000000000000004">
      <c r="A41" s="42" t="s">
        <v>193</v>
      </c>
      <c r="B41" s="44" t="s">
        <v>141</v>
      </c>
      <c r="D41" s="113">
        <v>133452</v>
      </c>
      <c r="E41" s="120">
        <v>115836.34</v>
      </c>
      <c r="F41" s="120"/>
      <c r="G41" s="113"/>
      <c r="H41" s="114">
        <f t="shared" ref="H41:H47" si="2">(D41+E41)-F41-G41</f>
        <v>249288.34</v>
      </c>
    </row>
    <row r="42" spans="1:8" ht="18" customHeight="1" x14ac:dyDescent="0.55000000000000004">
      <c r="A42" s="42" t="s">
        <v>194</v>
      </c>
      <c r="B42" s="44" t="s">
        <v>142</v>
      </c>
      <c r="D42" s="113">
        <v>233728</v>
      </c>
      <c r="E42" s="120">
        <v>202875.9</v>
      </c>
      <c r="F42" s="120"/>
      <c r="G42" s="113"/>
      <c r="H42" s="114">
        <f t="shared" si="2"/>
        <v>436603.9</v>
      </c>
    </row>
    <row r="43" spans="1:8" ht="18" customHeight="1" x14ac:dyDescent="0.55000000000000004">
      <c r="A43" s="42" t="s">
        <v>195</v>
      </c>
      <c r="B43" s="44" t="s">
        <v>143</v>
      </c>
      <c r="D43" s="113"/>
      <c r="E43" s="120"/>
      <c r="F43" s="120"/>
      <c r="G43" s="113"/>
      <c r="H43" s="114">
        <f t="shared" si="2"/>
        <v>0</v>
      </c>
    </row>
    <row r="44" spans="1:8" ht="18" customHeight="1" x14ac:dyDescent="0.55000000000000004">
      <c r="A44" s="42" t="s">
        <v>144</v>
      </c>
      <c r="B44" s="43"/>
      <c r="D44" s="121"/>
      <c r="E44" s="122"/>
      <c r="F44" s="122"/>
      <c r="G44" s="121"/>
      <c r="H44" s="114">
        <f t="shared" si="2"/>
        <v>0</v>
      </c>
    </row>
    <row r="45" spans="1:8" ht="18" customHeight="1" x14ac:dyDescent="0.55000000000000004">
      <c r="A45" s="42" t="s">
        <v>145</v>
      </c>
      <c r="B45" s="43"/>
      <c r="D45" s="113"/>
      <c r="E45" s="120"/>
      <c r="F45" s="120"/>
      <c r="G45" s="113"/>
      <c r="H45" s="114">
        <f t="shared" si="2"/>
        <v>0</v>
      </c>
    </row>
    <row r="46" spans="1:8" ht="18" customHeight="1" x14ac:dyDescent="0.55000000000000004">
      <c r="A46" s="42" t="s">
        <v>146</v>
      </c>
      <c r="B46" s="43"/>
      <c r="D46" s="113"/>
      <c r="E46" s="120"/>
      <c r="F46" s="120"/>
      <c r="G46" s="113"/>
      <c r="H46" s="114">
        <f t="shared" si="2"/>
        <v>0</v>
      </c>
    </row>
    <row r="47" spans="1:8" ht="18" customHeight="1" x14ac:dyDescent="0.55000000000000004">
      <c r="A47" s="42" t="s">
        <v>147</v>
      </c>
      <c r="B47" s="43"/>
      <c r="D47" s="113"/>
      <c r="E47" s="120"/>
      <c r="F47" s="120"/>
      <c r="G47" s="113"/>
      <c r="H47" s="114">
        <f t="shared" si="2"/>
        <v>0</v>
      </c>
    </row>
    <row r="49" spans="1:8" ht="18" customHeight="1" x14ac:dyDescent="0.55000000000000004">
      <c r="A49" s="110" t="s">
        <v>148</v>
      </c>
      <c r="B49" s="105" t="s">
        <v>255</v>
      </c>
      <c r="C49" s="105" t="s">
        <v>253</v>
      </c>
      <c r="D49" s="114">
        <f t="shared" ref="D49:H49" si="3">SUM(D40:D47)</f>
        <v>895180</v>
      </c>
      <c r="E49" s="114">
        <f t="shared" si="3"/>
        <v>777016.24</v>
      </c>
      <c r="F49" s="114">
        <f>SUM(F40:F47)</f>
        <v>0</v>
      </c>
      <c r="G49" s="114">
        <f t="shared" si="3"/>
        <v>0</v>
      </c>
      <c r="H49" s="114">
        <f t="shared" si="3"/>
        <v>1672196.2400000002</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25.5" x14ac:dyDescent="0.55000000000000004">
      <c r="A52" s="110" t="s">
        <v>256</v>
      </c>
      <c r="B52" s="124" t="s">
        <v>257</v>
      </c>
    </row>
    <row r="53" spans="1:8" ht="18" customHeight="1" x14ac:dyDescent="0.55000000000000004">
      <c r="A53" s="42" t="s">
        <v>258</v>
      </c>
      <c r="B53" s="44" t="s">
        <v>259</v>
      </c>
      <c r="D53" s="314">
        <v>3027415</v>
      </c>
      <c r="E53" s="125"/>
      <c r="F53" s="125"/>
      <c r="G53" s="125"/>
      <c r="H53" s="114">
        <f>(D53+E53)-F53-G53</f>
        <v>3027415</v>
      </c>
    </row>
    <row r="54" spans="1:8" ht="18" customHeight="1" x14ac:dyDescent="0.55000000000000004">
      <c r="A54" s="42" t="s">
        <v>260</v>
      </c>
      <c r="B54" s="130" t="s">
        <v>466</v>
      </c>
      <c r="D54" s="113">
        <v>12013.8</v>
      </c>
      <c r="E54" s="120">
        <v>10427.98</v>
      </c>
      <c r="F54" s="120"/>
      <c r="G54" s="113"/>
      <c r="H54" s="114">
        <f t="shared" ref="H54:H62" si="4">(D54+E54)-F54-G54</f>
        <v>22441.78</v>
      </c>
    </row>
    <row r="55" spans="1:8" ht="18" customHeight="1" x14ac:dyDescent="0.55000000000000004">
      <c r="A55" s="42" t="s">
        <v>262</v>
      </c>
      <c r="B55" s="133" t="s">
        <v>556</v>
      </c>
      <c r="D55" s="113">
        <v>1252</v>
      </c>
      <c r="E55" s="120"/>
      <c r="F55" s="120"/>
      <c r="G55" s="113"/>
      <c r="H55" s="114">
        <f>(D55+E55)-F55-G55</f>
        <v>1252</v>
      </c>
    </row>
    <row r="56" spans="1:8" ht="18" customHeight="1" x14ac:dyDescent="0.55000000000000004">
      <c r="A56" s="42" t="s">
        <v>264</v>
      </c>
      <c r="B56" s="130" t="s">
        <v>557</v>
      </c>
      <c r="D56" s="113">
        <v>2386</v>
      </c>
      <c r="E56" s="120"/>
      <c r="F56" s="120"/>
      <c r="G56" s="113"/>
      <c r="H56" s="114">
        <f t="shared" si="4"/>
        <v>2386</v>
      </c>
    </row>
    <row r="57" spans="1:8" ht="18" customHeight="1" x14ac:dyDescent="0.55000000000000004">
      <c r="A57" s="42" t="s">
        <v>266</v>
      </c>
      <c r="B57" s="130" t="s">
        <v>558</v>
      </c>
      <c r="D57" s="113">
        <v>6657288</v>
      </c>
      <c r="E57" s="120"/>
      <c r="F57" s="120"/>
      <c r="G57" s="113"/>
      <c r="H57" s="114">
        <f t="shared" si="4"/>
        <v>6657288</v>
      </c>
    </row>
    <row r="58" spans="1:8" ht="18" customHeight="1" x14ac:dyDescent="0.55000000000000004">
      <c r="A58" s="42" t="s">
        <v>268</v>
      </c>
      <c r="B58" s="130" t="s">
        <v>472</v>
      </c>
      <c r="D58" s="113">
        <v>23735</v>
      </c>
      <c r="E58" s="120"/>
      <c r="F58" s="120"/>
      <c r="G58" s="113"/>
      <c r="H58" s="114">
        <f>(D58+E58)-F58-G58</f>
        <v>23735</v>
      </c>
    </row>
    <row r="59" spans="1:8" ht="18" customHeight="1" x14ac:dyDescent="0.55000000000000004">
      <c r="A59" s="42" t="s">
        <v>270</v>
      </c>
      <c r="B59" s="185" t="s">
        <v>473</v>
      </c>
      <c r="D59" s="131">
        <v>154442</v>
      </c>
      <c r="E59" s="132"/>
      <c r="F59" s="132"/>
      <c r="G59" s="131"/>
      <c r="H59" s="114">
        <f t="shared" si="4"/>
        <v>154442</v>
      </c>
    </row>
    <row r="60" spans="1:8" ht="18" customHeight="1" x14ac:dyDescent="0.55000000000000004">
      <c r="A60" s="42" t="s">
        <v>272</v>
      </c>
      <c r="B60" s="127"/>
      <c r="C60" s="126"/>
      <c r="D60" s="125"/>
      <c r="E60" s="125"/>
      <c r="F60" s="125"/>
      <c r="G60" s="125"/>
      <c r="H60" s="114">
        <f t="shared" si="4"/>
        <v>0</v>
      </c>
    </row>
    <row r="61" spans="1:8" ht="18" customHeight="1" x14ac:dyDescent="0.55000000000000004">
      <c r="A61" s="42" t="s">
        <v>274</v>
      </c>
      <c r="B61" s="127"/>
      <c r="C61" s="126"/>
      <c r="D61" s="125"/>
      <c r="E61" s="125"/>
      <c r="F61" s="125"/>
      <c r="G61" s="125"/>
      <c r="H61" s="114">
        <f t="shared" si="4"/>
        <v>0</v>
      </c>
    </row>
    <row r="62" spans="1:8" ht="18" customHeight="1" x14ac:dyDescent="0.55000000000000004">
      <c r="A62" s="42" t="s">
        <v>275</v>
      </c>
      <c r="B62" s="127"/>
      <c r="C62" s="126"/>
      <c r="D62" s="125"/>
      <c r="E62" s="125"/>
      <c r="F62" s="125"/>
      <c r="G62" s="125"/>
      <c r="H62" s="114">
        <f t="shared" si="4"/>
        <v>0</v>
      </c>
    </row>
    <row r="63" spans="1:8" ht="18" customHeight="1" x14ac:dyDescent="0.55000000000000004">
      <c r="A63" s="42"/>
      <c r="E63" s="186"/>
      <c r="F63" s="128"/>
    </row>
    <row r="64" spans="1:8" ht="18" customHeight="1" x14ac:dyDescent="0.55000000000000004">
      <c r="A64" s="42" t="s">
        <v>200</v>
      </c>
      <c r="B64" s="105" t="s">
        <v>276</v>
      </c>
      <c r="C64" s="105" t="s">
        <v>253</v>
      </c>
      <c r="D64" s="114">
        <f>SUM(D53:D62)</f>
        <v>9878531.8000000007</v>
      </c>
      <c r="E64" s="114">
        <f t="shared" ref="E64:G64" si="5">SUM(E53:E62)</f>
        <v>10427.98</v>
      </c>
      <c r="F64" s="114">
        <f t="shared" si="5"/>
        <v>0</v>
      </c>
      <c r="G64" s="114">
        <f t="shared" si="5"/>
        <v>0</v>
      </c>
      <c r="H64" s="114">
        <f>SUM(H53:H62)</f>
        <v>9888959.7799999993</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232"/>
      <c r="F68" s="120"/>
      <c r="G68" s="188"/>
      <c r="H68" s="114">
        <f>(D68+E68)-F68-G68</f>
        <v>0</v>
      </c>
      <c r="J68" s="129"/>
    </row>
    <row r="69" spans="1:10" ht="18" customHeight="1" x14ac:dyDescent="0.55000000000000004">
      <c r="A69" s="42" t="s">
        <v>202</v>
      </c>
      <c r="B69" s="44" t="s">
        <v>153</v>
      </c>
      <c r="D69" s="402"/>
      <c r="E69" s="232"/>
      <c r="F69" s="120"/>
      <c r="G69" s="188"/>
      <c r="H69" s="114">
        <f t="shared" ref="H69:H72" si="6">(D69+E69)-F69-G69</f>
        <v>0</v>
      </c>
    </row>
    <row r="70" spans="1:10" ht="18" customHeight="1" x14ac:dyDescent="0.55000000000000004">
      <c r="A70" s="42" t="s">
        <v>203</v>
      </c>
      <c r="B70" s="130"/>
      <c r="C70" s="105"/>
      <c r="D70" s="131"/>
      <c r="E70" s="120"/>
      <c r="F70" s="132"/>
      <c r="G70" s="131"/>
      <c r="H70" s="114">
        <f t="shared" si="6"/>
        <v>0</v>
      </c>
    </row>
    <row r="71" spans="1:10" ht="18" customHeight="1" x14ac:dyDescent="0.55000000000000004">
      <c r="A71" s="42" t="s">
        <v>278</v>
      </c>
      <c r="B71" s="130"/>
      <c r="C71" s="105"/>
      <c r="D71" s="131"/>
      <c r="E71" s="120"/>
      <c r="F71" s="132"/>
      <c r="G71" s="131"/>
      <c r="H71" s="114">
        <f t="shared" si="6"/>
        <v>0</v>
      </c>
    </row>
    <row r="72" spans="1:10" ht="18" customHeight="1" x14ac:dyDescent="0.55000000000000004">
      <c r="A72" s="42" t="s">
        <v>279</v>
      </c>
      <c r="B72" s="133"/>
      <c r="C72" s="105"/>
      <c r="D72" s="113"/>
      <c r="E72" s="120"/>
      <c r="F72" s="120"/>
      <c r="G72" s="113"/>
      <c r="H72" s="114">
        <f t="shared" si="6"/>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 t="shared" ref="D74:H74" si="7">SUM(D68:D72)</f>
        <v>0</v>
      </c>
      <c r="E74" s="135">
        <f t="shared" si="7"/>
        <v>0</v>
      </c>
      <c r="F74" s="135">
        <f t="shared" si="7"/>
        <v>0</v>
      </c>
      <c r="G74" s="114">
        <f t="shared" si="7"/>
        <v>0</v>
      </c>
      <c r="H74" s="114">
        <f t="shared" si="7"/>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c r="E78" s="136"/>
      <c r="F78" s="122"/>
      <c r="G78" s="113"/>
      <c r="H78" s="114">
        <f t="shared" ref="H78:H80" si="8">(D78-F78-G78)</f>
        <v>0</v>
      </c>
    </row>
    <row r="79" spans="1:10" ht="18" customHeight="1" x14ac:dyDescent="0.55000000000000004">
      <c r="A79" s="42" t="s">
        <v>206</v>
      </c>
      <c r="B79" s="44" t="s">
        <v>157</v>
      </c>
      <c r="D79" s="113"/>
      <c r="E79" s="136"/>
      <c r="F79" s="122"/>
      <c r="G79" s="113"/>
      <c r="H79" s="114">
        <f t="shared" si="8"/>
        <v>0</v>
      </c>
    </row>
    <row r="80" spans="1:10" ht="18" customHeight="1" x14ac:dyDescent="0.55000000000000004">
      <c r="A80" s="42" t="s">
        <v>207</v>
      </c>
      <c r="B80" s="44" t="s">
        <v>158</v>
      </c>
      <c r="D80" s="113">
        <v>850000</v>
      </c>
      <c r="E80" s="136"/>
      <c r="F80" s="122"/>
      <c r="G80" s="113"/>
      <c r="H80" s="114">
        <f t="shared" si="8"/>
        <v>850000</v>
      </c>
    </row>
    <row r="81" spans="1:8" ht="18" customHeight="1" x14ac:dyDescent="0.55000000000000004">
      <c r="A81" s="42"/>
      <c r="H81" s="137"/>
    </row>
    <row r="82" spans="1:8" ht="18" customHeight="1" x14ac:dyDescent="0.55000000000000004">
      <c r="A82" s="42" t="s">
        <v>159</v>
      </c>
      <c r="B82" s="105" t="s">
        <v>282</v>
      </c>
      <c r="C82" s="105" t="s">
        <v>253</v>
      </c>
      <c r="D82" s="114">
        <f t="shared" ref="D82:H82" si="9">SUM(D77:D80)</f>
        <v>850000</v>
      </c>
      <c r="E82" s="138"/>
      <c r="F82" s="114">
        <f t="shared" si="9"/>
        <v>0</v>
      </c>
      <c r="G82" s="114">
        <f t="shared" si="9"/>
        <v>0</v>
      </c>
      <c r="H82" s="114">
        <f t="shared" si="9"/>
        <v>850000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10">(D87+E87)-F87-G87</f>
        <v>0</v>
      </c>
    </row>
    <row r="88" spans="1:8" ht="18" customHeight="1" x14ac:dyDescent="0.55000000000000004">
      <c r="A88" s="42" t="s">
        <v>210</v>
      </c>
      <c r="B88" s="44" t="s">
        <v>186</v>
      </c>
      <c r="D88" s="113">
        <v>205300</v>
      </c>
      <c r="E88" s="120">
        <v>178200.4</v>
      </c>
      <c r="F88" s="120"/>
      <c r="G88" s="113"/>
      <c r="H88" s="114">
        <f t="shared" si="10"/>
        <v>383500.4</v>
      </c>
    </row>
    <row r="89" spans="1:8" ht="18" customHeight="1" x14ac:dyDescent="0.55000000000000004">
      <c r="A89" s="42" t="s">
        <v>211</v>
      </c>
      <c r="B89" s="44" t="s">
        <v>162</v>
      </c>
      <c r="D89" s="113"/>
      <c r="E89" s="120"/>
      <c r="F89" s="120"/>
      <c r="G89" s="113"/>
      <c r="H89" s="114">
        <f t="shared" si="10"/>
        <v>0</v>
      </c>
    </row>
    <row r="90" spans="1:8" ht="18" customHeight="1" x14ac:dyDescent="0.55000000000000004">
      <c r="A90" s="42" t="s">
        <v>212</v>
      </c>
      <c r="B90" s="44" t="s">
        <v>163</v>
      </c>
      <c r="D90" s="113"/>
      <c r="E90" s="120"/>
      <c r="F90" s="120"/>
      <c r="G90" s="113"/>
      <c r="H90" s="114">
        <f t="shared" si="10"/>
        <v>0</v>
      </c>
    </row>
    <row r="91" spans="1:8" ht="18" customHeight="1" x14ac:dyDescent="0.55000000000000004">
      <c r="A91" s="42" t="s">
        <v>213</v>
      </c>
      <c r="B91" s="44" t="s">
        <v>164</v>
      </c>
      <c r="D91" s="113"/>
      <c r="E91" s="120"/>
      <c r="F91" s="120"/>
      <c r="G91" s="113"/>
      <c r="H91" s="114">
        <f t="shared" si="10"/>
        <v>0</v>
      </c>
    </row>
    <row r="92" spans="1:8" ht="18" customHeight="1" x14ac:dyDescent="0.55000000000000004">
      <c r="A92" s="42" t="s">
        <v>214</v>
      </c>
      <c r="B92" s="44" t="s">
        <v>187</v>
      </c>
      <c r="D92" s="139"/>
      <c r="E92" s="120"/>
      <c r="F92" s="189"/>
      <c r="G92" s="139"/>
      <c r="H92" s="114">
        <f t="shared" si="10"/>
        <v>0</v>
      </c>
    </row>
    <row r="93" spans="1:8" ht="18" customHeight="1" x14ac:dyDescent="0.55000000000000004">
      <c r="A93" s="42" t="s">
        <v>215</v>
      </c>
      <c r="B93" s="44" t="s">
        <v>189</v>
      </c>
      <c r="D93" s="113"/>
      <c r="E93" s="120"/>
      <c r="F93" s="120"/>
      <c r="G93" s="113"/>
      <c r="H93" s="114">
        <f t="shared" si="10"/>
        <v>0</v>
      </c>
    </row>
    <row r="94" spans="1:8" ht="18" customHeight="1" x14ac:dyDescent="0.55000000000000004">
      <c r="A94" s="42" t="s">
        <v>216</v>
      </c>
      <c r="B94" s="130" t="s">
        <v>474</v>
      </c>
      <c r="D94" s="113">
        <v>365471</v>
      </c>
      <c r="E94" s="120">
        <v>317228.83</v>
      </c>
      <c r="F94" s="120"/>
      <c r="G94" s="113"/>
      <c r="H94" s="114">
        <f>(D94+E94)-F94-G94</f>
        <v>682699.83000000007</v>
      </c>
    </row>
    <row r="95" spans="1:8" ht="18" customHeight="1" x14ac:dyDescent="0.55000000000000004">
      <c r="A95" s="42" t="s">
        <v>284</v>
      </c>
      <c r="B95" s="130"/>
      <c r="D95" s="113"/>
      <c r="E95" s="120"/>
      <c r="F95" s="120"/>
      <c r="G95" s="113"/>
      <c r="H95" s="114">
        <f t="shared" si="10"/>
        <v>0</v>
      </c>
    </row>
    <row r="96" spans="1:8" ht="18" customHeight="1" x14ac:dyDescent="0.55000000000000004">
      <c r="A96" s="42" t="s">
        <v>285</v>
      </c>
      <c r="B96" s="130"/>
      <c r="D96" s="113"/>
      <c r="E96" s="120"/>
      <c r="F96" s="120"/>
      <c r="G96" s="113"/>
      <c r="H96" s="114">
        <f t="shared" si="10"/>
        <v>0</v>
      </c>
    </row>
    <row r="97" spans="1:8" ht="18" customHeight="1" x14ac:dyDescent="0.55000000000000004">
      <c r="A97" s="42"/>
    </row>
    <row r="98" spans="1:8" ht="18" customHeight="1" x14ac:dyDescent="0.55000000000000004">
      <c r="A98" s="110" t="s">
        <v>166</v>
      </c>
      <c r="B98" s="105" t="s">
        <v>286</v>
      </c>
      <c r="C98" s="105" t="s">
        <v>253</v>
      </c>
      <c r="D98" s="114">
        <f t="shared" ref="D98:H98" si="11">SUM(D86:D96)</f>
        <v>570771</v>
      </c>
      <c r="E98" s="114">
        <f t="shared" si="11"/>
        <v>495429.23</v>
      </c>
      <c r="F98" s="114">
        <f t="shared" si="11"/>
        <v>0</v>
      </c>
      <c r="G98" s="114">
        <f t="shared" si="11"/>
        <v>0</v>
      </c>
      <c r="H98" s="114">
        <f t="shared" si="11"/>
        <v>1066200.23</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475</v>
      </c>
      <c r="D102" s="113"/>
      <c r="E102" s="120"/>
      <c r="F102" s="120"/>
      <c r="G102" s="113"/>
      <c r="H102" s="114">
        <f>(D102+E102)-F102-G102</f>
        <v>0</v>
      </c>
    </row>
    <row r="103" spans="1:8" ht="18" customHeight="1" x14ac:dyDescent="0.55000000000000004">
      <c r="A103" s="42" t="s">
        <v>220</v>
      </c>
      <c r="B103" s="44" t="s">
        <v>168</v>
      </c>
      <c r="D103" s="113"/>
      <c r="E103" s="120"/>
      <c r="F103" s="120"/>
      <c r="G103" s="113"/>
      <c r="H103" s="114">
        <f t="shared" ref="H103:H106" si="12">(D103+E103)-F103-G103</f>
        <v>0</v>
      </c>
    </row>
    <row r="104" spans="1:8" ht="18" customHeight="1" x14ac:dyDescent="0.55000000000000004">
      <c r="A104" s="42" t="s">
        <v>221</v>
      </c>
      <c r="B104" s="130"/>
      <c r="D104" s="113"/>
      <c r="E104" s="120"/>
      <c r="F104" s="120"/>
      <c r="G104" s="113"/>
      <c r="H104" s="114">
        <f t="shared" si="12"/>
        <v>0</v>
      </c>
    </row>
    <row r="105" spans="1:8" ht="18" customHeight="1" x14ac:dyDescent="0.55000000000000004">
      <c r="A105" s="42" t="s">
        <v>288</v>
      </c>
      <c r="B105" s="130"/>
      <c r="D105" s="113"/>
      <c r="E105" s="120"/>
      <c r="F105" s="120"/>
      <c r="G105" s="113"/>
      <c r="H105" s="114">
        <f t="shared" si="12"/>
        <v>0</v>
      </c>
    </row>
    <row r="106" spans="1:8" ht="18" customHeight="1" x14ac:dyDescent="0.55000000000000004">
      <c r="A106" s="42" t="s">
        <v>289</v>
      </c>
      <c r="B106" s="130"/>
      <c r="D106" s="113"/>
      <c r="E106" s="120"/>
      <c r="F106" s="120"/>
      <c r="G106" s="113"/>
      <c r="H106" s="114">
        <f t="shared" si="12"/>
        <v>0</v>
      </c>
    </row>
    <row r="107" spans="1:8" ht="18" customHeight="1" x14ac:dyDescent="0.55000000000000004">
      <c r="B107" s="105"/>
    </row>
    <row r="108" spans="1:8" ht="18" customHeight="1" x14ac:dyDescent="0.55000000000000004">
      <c r="A108" s="110" t="s">
        <v>170</v>
      </c>
      <c r="B108" s="105" t="s">
        <v>290</v>
      </c>
      <c r="C108" s="105" t="s">
        <v>253</v>
      </c>
      <c r="D108" s="114">
        <f>SUM(D102:D106)</f>
        <v>0</v>
      </c>
      <c r="E108" s="114">
        <f>SUM(E102:E106)</f>
        <v>0</v>
      </c>
      <c r="F108" s="114">
        <f t="shared" ref="F108:H108" si="13">SUM(F102:F106)</f>
        <v>0</v>
      </c>
      <c r="G108" s="114">
        <f t="shared" si="13"/>
        <v>0</v>
      </c>
      <c r="H108" s="114">
        <f t="shared" si="13"/>
        <v>0</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8470800</v>
      </c>
      <c r="G111" s="113"/>
      <c r="H111" s="114">
        <f>F111-G111</f>
        <v>8470800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0.86799999999999999</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221233000</v>
      </c>
      <c r="F117" s="145"/>
    </row>
    <row r="118" spans="1:7" ht="18" customHeight="1" x14ac:dyDescent="0.55000000000000004">
      <c r="A118" s="42" t="s">
        <v>304</v>
      </c>
      <c r="B118" s="44" t="s">
        <v>305</v>
      </c>
      <c r="E118" s="113">
        <v>7699000</v>
      </c>
      <c r="F118" s="145"/>
    </row>
    <row r="119" spans="1:7" ht="18" customHeight="1" x14ac:dyDescent="0.55000000000000004">
      <c r="A119" s="42" t="s">
        <v>306</v>
      </c>
      <c r="B119" s="105" t="s">
        <v>307</v>
      </c>
      <c r="E119" s="114">
        <v>228932000</v>
      </c>
      <c r="F119" s="146"/>
    </row>
    <row r="120" spans="1:7" ht="18" customHeight="1" x14ac:dyDescent="0.55000000000000004">
      <c r="A120" s="42"/>
      <c r="B120" s="105"/>
      <c r="F120" s="126"/>
    </row>
    <row r="121" spans="1:7" ht="18" customHeight="1" x14ac:dyDescent="0.55000000000000004">
      <c r="A121" s="42" t="s">
        <v>308</v>
      </c>
      <c r="B121" s="105" t="s">
        <v>309</v>
      </c>
      <c r="E121" s="113">
        <v>243435000</v>
      </c>
      <c r="F121" s="145"/>
    </row>
    <row r="122" spans="1:7" ht="18" customHeight="1" x14ac:dyDescent="0.55000000000000004">
      <c r="A122" s="42"/>
      <c r="F122" s="126"/>
    </row>
    <row r="123" spans="1:7" ht="18" customHeight="1" x14ac:dyDescent="0.55000000000000004">
      <c r="A123" s="42" t="s">
        <v>310</v>
      </c>
      <c r="B123" s="105" t="s">
        <v>311</v>
      </c>
      <c r="E123" s="113">
        <v>-14503000</v>
      </c>
      <c r="F123" s="145"/>
    </row>
    <row r="124" spans="1:7" ht="18" customHeight="1" x14ac:dyDescent="0.55000000000000004">
      <c r="A124" s="42"/>
      <c r="F124" s="126"/>
    </row>
    <row r="125" spans="1:7" ht="18" customHeight="1" x14ac:dyDescent="0.55000000000000004">
      <c r="A125" s="42" t="s">
        <v>312</v>
      </c>
      <c r="B125" s="105" t="s">
        <v>313</v>
      </c>
      <c r="E125" s="113">
        <v>-1566000</v>
      </c>
      <c r="F125" s="145"/>
    </row>
    <row r="126" spans="1:7" ht="18" customHeight="1" x14ac:dyDescent="0.55000000000000004">
      <c r="A126" s="42"/>
      <c r="F126" s="126"/>
    </row>
    <row r="127" spans="1:7" ht="18" customHeight="1" x14ac:dyDescent="0.55000000000000004">
      <c r="A127" s="42" t="s">
        <v>314</v>
      </c>
      <c r="B127" s="105" t="s">
        <v>315</v>
      </c>
      <c r="E127" s="113">
        <v>-16069000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 t="shared" ref="H132:H135" si="14">(D132+E132)-F132-G132</f>
        <v>0</v>
      </c>
    </row>
    <row r="133" spans="1:8" ht="18" customHeight="1" x14ac:dyDescent="0.55000000000000004">
      <c r="A133" s="42" t="s">
        <v>231</v>
      </c>
      <c r="B133" s="43"/>
      <c r="D133" s="113"/>
      <c r="E133" s="120"/>
      <c r="F133" s="120"/>
      <c r="G133" s="113"/>
      <c r="H133" s="114">
        <f t="shared" si="14"/>
        <v>0</v>
      </c>
    </row>
    <row r="134" spans="1:8" ht="18" customHeight="1" x14ac:dyDescent="0.55000000000000004">
      <c r="A134" s="42" t="s">
        <v>317</v>
      </c>
      <c r="B134" s="43"/>
      <c r="D134" s="113"/>
      <c r="E134" s="120"/>
      <c r="F134" s="120"/>
      <c r="G134" s="113"/>
      <c r="H134" s="114">
        <f t="shared" si="14"/>
        <v>0</v>
      </c>
    </row>
    <row r="135" spans="1:8" ht="18" customHeight="1" x14ac:dyDescent="0.55000000000000004">
      <c r="A135" s="42" t="s">
        <v>318</v>
      </c>
      <c r="B135" s="43"/>
      <c r="D135" s="113"/>
      <c r="E135" s="120"/>
      <c r="F135" s="120"/>
      <c r="G135" s="113"/>
      <c r="H135" s="114">
        <f t="shared" si="14"/>
        <v>0</v>
      </c>
    </row>
    <row r="136" spans="1:8" ht="18" customHeight="1" x14ac:dyDescent="0.55000000000000004">
      <c r="A136" s="110"/>
    </row>
    <row r="137" spans="1:8" ht="18" customHeight="1" x14ac:dyDescent="0.55000000000000004">
      <c r="A137" s="110" t="s">
        <v>174</v>
      </c>
      <c r="B137" s="105" t="s">
        <v>319</v>
      </c>
      <c r="D137" s="114">
        <f t="shared" ref="D137:H137" si="15">SUM(D131:D135)</f>
        <v>0</v>
      </c>
      <c r="E137" s="114">
        <f t="shared" si="15"/>
        <v>0</v>
      </c>
      <c r="F137" s="114">
        <f t="shared" si="15"/>
        <v>0</v>
      </c>
      <c r="G137" s="114">
        <f t="shared" si="15"/>
        <v>0</v>
      </c>
      <c r="H137" s="114">
        <f t="shared" si="15"/>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 t="shared" ref="D141:H141" si="16">D36</f>
        <v>777208.75</v>
      </c>
      <c r="E141" s="147">
        <f t="shared" si="16"/>
        <v>427699.43</v>
      </c>
      <c r="F141" s="147">
        <f>F36</f>
        <v>0</v>
      </c>
      <c r="G141" s="147">
        <f t="shared" si="16"/>
        <v>0</v>
      </c>
      <c r="H141" s="147">
        <f t="shared" si="16"/>
        <v>1204908.18</v>
      </c>
    </row>
    <row r="142" spans="1:8" ht="18" customHeight="1" x14ac:dyDescent="0.55000000000000004">
      <c r="A142" s="42" t="s">
        <v>148</v>
      </c>
      <c r="B142" s="105" t="s">
        <v>176</v>
      </c>
      <c r="D142" s="147">
        <f t="shared" ref="D142:H142" si="17">D49</f>
        <v>895180</v>
      </c>
      <c r="E142" s="147">
        <f t="shared" si="17"/>
        <v>777016.24</v>
      </c>
      <c r="F142" s="147">
        <f>F49</f>
        <v>0</v>
      </c>
      <c r="G142" s="147">
        <f t="shared" si="17"/>
        <v>0</v>
      </c>
      <c r="H142" s="147">
        <f t="shared" si="17"/>
        <v>1672196.2400000002</v>
      </c>
    </row>
    <row r="143" spans="1:8" ht="18" customHeight="1" x14ac:dyDescent="0.55000000000000004">
      <c r="A143" s="42" t="s">
        <v>200</v>
      </c>
      <c r="B143" s="105" t="s">
        <v>177</v>
      </c>
      <c r="D143" s="147">
        <f t="shared" ref="D143:H143" si="18">D64</f>
        <v>9878531.8000000007</v>
      </c>
      <c r="E143" s="147">
        <f t="shared" si="18"/>
        <v>10427.98</v>
      </c>
      <c r="F143" s="147">
        <f>F64</f>
        <v>0</v>
      </c>
      <c r="G143" s="147">
        <f t="shared" si="18"/>
        <v>0</v>
      </c>
      <c r="H143" s="147">
        <f t="shared" si="18"/>
        <v>9888959.7799999993</v>
      </c>
    </row>
    <row r="144" spans="1:8" ht="18" customHeight="1" x14ac:dyDescent="0.55000000000000004">
      <c r="A144" s="42" t="s">
        <v>154</v>
      </c>
      <c r="B144" s="105" t="s">
        <v>8</v>
      </c>
      <c r="D144" s="147">
        <f t="shared" ref="D144:H144" si="19">D74</f>
        <v>0</v>
      </c>
      <c r="E144" s="147">
        <f t="shared" si="19"/>
        <v>0</v>
      </c>
      <c r="F144" s="147">
        <f>F74</f>
        <v>0</v>
      </c>
      <c r="G144" s="147">
        <f t="shared" si="19"/>
        <v>0</v>
      </c>
      <c r="H144" s="147">
        <f t="shared" si="19"/>
        <v>0</v>
      </c>
    </row>
    <row r="145" spans="1:8" ht="18" customHeight="1" x14ac:dyDescent="0.55000000000000004">
      <c r="A145" s="42" t="s">
        <v>159</v>
      </c>
      <c r="B145" s="105" t="s">
        <v>9</v>
      </c>
      <c r="D145" s="147">
        <f t="shared" ref="D145:H145" si="20">D82</f>
        <v>850000</v>
      </c>
      <c r="E145" s="147">
        <f t="shared" si="20"/>
        <v>0</v>
      </c>
      <c r="F145" s="147">
        <f>F82</f>
        <v>0</v>
      </c>
      <c r="G145" s="147">
        <f t="shared" si="20"/>
        <v>0</v>
      </c>
      <c r="H145" s="147">
        <f t="shared" si="20"/>
        <v>850000</v>
      </c>
    </row>
    <row r="146" spans="1:8" ht="18" customHeight="1" x14ac:dyDescent="0.55000000000000004">
      <c r="A146" s="42" t="s">
        <v>166</v>
      </c>
      <c r="B146" s="105" t="s">
        <v>178</v>
      </c>
      <c r="D146" s="147">
        <f t="shared" ref="D146:H146" si="21">D98</f>
        <v>570771</v>
      </c>
      <c r="E146" s="147">
        <f t="shared" si="21"/>
        <v>495429.23</v>
      </c>
      <c r="F146" s="147">
        <f>F98</f>
        <v>0</v>
      </c>
      <c r="G146" s="147">
        <f t="shared" si="21"/>
        <v>0</v>
      </c>
      <c r="H146" s="147">
        <f t="shared" si="21"/>
        <v>1066200.23</v>
      </c>
    </row>
    <row r="147" spans="1:8" ht="18" customHeight="1" x14ac:dyDescent="0.55000000000000004">
      <c r="A147" s="42" t="s">
        <v>170</v>
      </c>
      <c r="B147" s="105" t="s">
        <v>11</v>
      </c>
      <c r="D147" s="114">
        <f t="shared" ref="D147:H147" si="22">D108</f>
        <v>0</v>
      </c>
      <c r="E147" s="114">
        <f t="shared" si="22"/>
        <v>0</v>
      </c>
      <c r="F147" s="114">
        <f>F108</f>
        <v>0</v>
      </c>
      <c r="G147" s="114">
        <f t="shared" si="22"/>
        <v>0</v>
      </c>
      <c r="H147" s="114">
        <f t="shared" si="22"/>
        <v>0</v>
      </c>
    </row>
    <row r="148" spans="1:8" ht="18" customHeight="1" x14ac:dyDescent="0.55000000000000004">
      <c r="A148" s="42" t="s">
        <v>235</v>
      </c>
      <c r="B148" s="105" t="s">
        <v>179</v>
      </c>
      <c r="D148" s="148" t="s">
        <v>321</v>
      </c>
      <c r="E148" s="148" t="s">
        <v>321</v>
      </c>
      <c r="F148" s="148"/>
      <c r="G148" s="148" t="s">
        <v>321</v>
      </c>
      <c r="H148" s="147">
        <f>H111</f>
        <v>8470800</v>
      </c>
    </row>
    <row r="149" spans="1:8" ht="18" customHeight="1" x14ac:dyDescent="0.55000000000000004">
      <c r="A149" s="42" t="s">
        <v>174</v>
      </c>
      <c r="B149" s="105" t="s">
        <v>180</v>
      </c>
      <c r="D149" s="114">
        <f t="shared" ref="D149:H149" si="23">D137</f>
        <v>0</v>
      </c>
      <c r="E149" s="114">
        <f t="shared" si="23"/>
        <v>0</v>
      </c>
      <c r="F149" s="114">
        <f>F137</f>
        <v>0</v>
      </c>
      <c r="G149" s="114">
        <f t="shared" si="23"/>
        <v>0</v>
      </c>
      <c r="H149" s="114">
        <f t="shared" si="23"/>
        <v>0</v>
      </c>
    </row>
    <row r="150" spans="1:8" ht="18" customHeight="1" x14ac:dyDescent="0.55000000000000004">
      <c r="A150" s="42" t="s">
        <v>107</v>
      </c>
      <c r="B150" s="105" t="s">
        <v>108</v>
      </c>
      <c r="D150" s="114">
        <f>D18</f>
        <v>4207893</v>
      </c>
      <c r="E150" s="114">
        <f>E18</f>
        <v>0</v>
      </c>
      <c r="F150" s="114">
        <f>F18</f>
        <v>0</v>
      </c>
      <c r="G150" s="114">
        <f>G18</f>
        <v>3401840</v>
      </c>
      <c r="H150" s="114">
        <f>H18</f>
        <v>806053</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 t="shared" ref="D152:H152" si="24">SUM(D141:D150)</f>
        <v>17179584.550000001</v>
      </c>
      <c r="E152" s="199">
        <f t="shared" si="24"/>
        <v>1710572.88</v>
      </c>
      <c r="F152" s="199">
        <f t="shared" si="24"/>
        <v>0</v>
      </c>
      <c r="G152" s="199">
        <f t="shared" si="24"/>
        <v>3401840</v>
      </c>
      <c r="H152" s="199">
        <f t="shared" si="24"/>
        <v>23959117.43</v>
      </c>
    </row>
    <row r="154" spans="1:8" ht="18" customHeight="1" x14ac:dyDescent="0.55000000000000004">
      <c r="A154" s="110" t="s">
        <v>322</v>
      </c>
      <c r="B154" s="105" t="s">
        <v>323</v>
      </c>
      <c r="D154" s="221">
        <f>H152/E121</f>
        <v>9.8421005319695193E-2</v>
      </c>
    </row>
    <row r="155" spans="1:8" ht="18" customHeight="1" x14ac:dyDescent="0.55000000000000004">
      <c r="A155" s="110" t="s">
        <v>324</v>
      </c>
      <c r="B155" s="105" t="s">
        <v>325</v>
      </c>
      <c r="D155" s="221">
        <f>H152/E127</f>
        <v>-1.4910148378866139</v>
      </c>
    </row>
  </sheetData>
  <mergeCells count="5">
    <mergeCell ref="C2:D2"/>
    <mergeCell ref="C5:E5"/>
    <mergeCell ref="C10:E10"/>
    <mergeCell ref="C11:E11"/>
    <mergeCell ref="B13:D13"/>
  </mergeCells>
  <hyperlinks>
    <hyperlink ref="C11" r:id="rId1" xr:uid="{032411E0-1700-4BF7-856D-73398C5CEB67}"/>
    <hyperlink ref="C11:E11" r:id="rId2" display="RKilroy@luminishealth.org" xr:uid="{04B20063-DDE6-4C99-9070-B8D01C5EF4CF}"/>
  </hyperlinks>
  <printOptions headings="1" gridLines="1"/>
  <pageMargins left="0.17" right="0.16" top="0.35" bottom="0.32" header="0.17" footer="0.17"/>
  <pageSetup scale="59" fitToHeight="3" orientation="landscape" horizontalDpi="4294967294" r:id="rId3"/>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B2DE-7231-416D-856A-C84EA9B9957D}">
  <dimension ref="A1:J155"/>
  <sheetViews>
    <sheetView showGridLines="0" topLeftCell="A134"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26171875" style="44" customWidth="1"/>
    <col min="5" max="6" width="21.26171875" style="44" customWidth="1"/>
    <col min="7" max="7" width="19.68359375" style="44" customWidth="1"/>
    <col min="8" max="8" width="17.578125" style="44" customWidth="1"/>
    <col min="9" max="9" width="11.68359375" customWidth="1"/>
    <col min="10" max="16384" width="9" style="44"/>
  </cols>
  <sheetData>
    <row r="1" spans="1:8" ht="18" customHeight="1" x14ac:dyDescent="0.55000000000000004">
      <c r="C1" s="154"/>
      <c r="D1" s="154"/>
      <c r="E1" s="154" t="s">
        <v>402</v>
      </c>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2" t="s">
        <v>26</v>
      </c>
      <c r="D5" s="552"/>
      <c r="E5" s="552"/>
      <c r="F5" s="155"/>
    </row>
    <row r="6" spans="1:8" ht="18" customHeight="1" x14ac:dyDescent="0.55000000000000004">
      <c r="B6" s="42" t="s">
        <v>239</v>
      </c>
      <c r="C6" s="552">
        <v>210056</v>
      </c>
      <c r="D6" s="552"/>
      <c r="E6" s="552"/>
      <c r="F6" s="158"/>
    </row>
    <row r="7" spans="1:8" ht="18" customHeight="1" x14ac:dyDescent="0.55000000000000004">
      <c r="B7" s="42" t="s">
        <v>241</v>
      </c>
      <c r="C7" s="339">
        <v>1418</v>
      </c>
      <c r="D7" s="339"/>
      <c r="E7" s="340" t="s">
        <v>405</v>
      </c>
      <c r="F7" s="159"/>
    </row>
    <row r="8" spans="1:8" ht="18" customHeight="1" x14ac:dyDescent="0.55000000000000004">
      <c r="C8" s="341" t="s">
        <v>405</v>
      </c>
      <c r="D8" s="341" t="s">
        <v>405</v>
      </c>
      <c r="E8" s="341" t="s">
        <v>405</v>
      </c>
      <c r="F8" s="126"/>
    </row>
    <row r="9" spans="1:8" ht="18" customHeight="1" x14ac:dyDescent="0.55000000000000004">
      <c r="B9" s="42" t="s">
        <v>243</v>
      </c>
      <c r="C9" s="552" t="s">
        <v>404</v>
      </c>
      <c r="D9" s="552"/>
      <c r="E9" s="552"/>
      <c r="F9" s="155"/>
    </row>
    <row r="10" spans="1:8" ht="18" customHeight="1" x14ac:dyDescent="0.55000000000000004">
      <c r="B10" s="42" t="s">
        <v>245</v>
      </c>
      <c r="C10" s="552" t="s">
        <v>406</v>
      </c>
      <c r="D10" s="552"/>
      <c r="E10" s="552"/>
      <c r="F10" s="163"/>
    </row>
    <row r="11" spans="1:8" ht="18" customHeight="1" x14ac:dyDescent="0.55000000000000004">
      <c r="B11" s="42" t="s">
        <v>247</v>
      </c>
      <c r="C11" s="561" t="s">
        <v>407</v>
      </c>
      <c r="D11" s="561"/>
      <c r="E11" s="561"/>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342">
        <v>4179752</v>
      </c>
      <c r="E18" s="342"/>
      <c r="F18" s="342"/>
      <c r="G18" s="342">
        <v>3379090</v>
      </c>
      <c r="H18" s="342">
        <v>800662</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38">
        <v>39799</v>
      </c>
      <c r="E21" s="239">
        <v>18759</v>
      </c>
      <c r="F21" s="239"/>
      <c r="G21" s="238"/>
      <c r="H21" s="240">
        <v>58558</v>
      </c>
    </row>
    <row r="22" spans="1:8" ht="18" customHeight="1" x14ac:dyDescent="0.55000000000000004">
      <c r="A22" s="42" t="s">
        <v>116</v>
      </c>
      <c r="B22" s="44" t="s">
        <v>117</v>
      </c>
      <c r="D22" s="238">
        <v>2765</v>
      </c>
      <c r="E22" s="239">
        <v>2140</v>
      </c>
      <c r="F22" s="239"/>
      <c r="G22" s="238"/>
      <c r="H22" s="240">
        <v>4905</v>
      </c>
    </row>
    <row r="23" spans="1:8" ht="18" customHeight="1" x14ac:dyDescent="0.55000000000000004">
      <c r="A23" s="42" t="s">
        <v>118</v>
      </c>
      <c r="B23" s="44" t="s">
        <v>119</v>
      </c>
      <c r="D23" s="238">
        <v>105333</v>
      </c>
      <c r="E23" s="239">
        <v>81198</v>
      </c>
      <c r="F23" s="239"/>
      <c r="G23" s="238">
        <v>8230</v>
      </c>
      <c r="H23" s="240">
        <v>178301</v>
      </c>
    </row>
    <row r="24" spans="1:8" ht="18" customHeight="1" x14ac:dyDescent="0.55000000000000004">
      <c r="A24" s="42" t="s">
        <v>120</v>
      </c>
      <c r="B24" s="44" t="s">
        <v>121</v>
      </c>
      <c r="D24" s="238">
        <v>322388</v>
      </c>
      <c r="E24" s="239"/>
      <c r="F24" s="239"/>
      <c r="G24" s="238"/>
      <c r="H24" s="240">
        <v>322388</v>
      </c>
    </row>
    <row r="25" spans="1:8" ht="18" customHeight="1" x14ac:dyDescent="0.55000000000000004">
      <c r="A25" s="42" t="s">
        <v>122</v>
      </c>
      <c r="B25" s="44" t="s">
        <v>123</v>
      </c>
      <c r="D25" s="238">
        <v>126493</v>
      </c>
      <c r="E25" s="239">
        <v>95117</v>
      </c>
      <c r="F25" s="239"/>
      <c r="G25" s="238">
        <v>70</v>
      </c>
      <c r="H25" s="240">
        <v>221540</v>
      </c>
    </row>
    <row r="26" spans="1:8" ht="18" customHeight="1" x14ac:dyDescent="0.55000000000000004">
      <c r="A26" s="42" t="s">
        <v>124</v>
      </c>
      <c r="B26" s="44" t="s">
        <v>125</v>
      </c>
      <c r="D26" s="238">
        <v>243629</v>
      </c>
      <c r="E26" s="239"/>
      <c r="F26" s="239"/>
      <c r="G26" s="238"/>
      <c r="H26" s="240">
        <v>243629</v>
      </c>
    </row>
    <row r="27" spans="1:8" ht="18" customHeight="1" x14ac:dyDescent="0.55000000000000004">
      <c r="A27" s="42" t="s">
        <v>126</v>
      </c>
      <c r="B27" s="44" t="s">
        <v>185</v>
      </c>
      <c r="D27" s="238"/>
      <c r="E27" s="239"/>
      <c r="F27" s="239"/>
      <c r="G27" s="238"/>
      <c r="H27" s="240">
        <v>0</v>
      </c>
    </row>
    <row r="28" spans="1:8" ht="18" customHeight="1" x14ac:dyDescent="0.55000000000000004">
      <c r="A28" s="42" t="s">
        <v>127</v>
      </c>
      <c r="B28" s="44" t="s">
        <v>128</v>
      </c>
      <c r="D28" s="238"/>
      <c r="E28" s="239"/>
      <c r="F28" s="239"/>
      <c r="G28" s="238"/>
      <c r="H28" s="240">
        <v>0</v>
      </c>
    </row>
    <row r="29" spans="1:8" ht="18" customHeight="1" x14ac:dyDescent="0.55000000000000004">
      <c r="A29" s="42" t="s">
        <v>129</v>
      </c>
      <c r="B29" s="44" t="s">
        <v>130</v>
      </c>
      <c r="D29" s="238">
        <v>304275</v>
      </c>
      <c r="E29" s="239">
        <v>230</v>
      </c>
      <c r="F29" s="239"/>
      <c r="G29" s="238">
        <v>46140</v>
      </c>
      <c r="H29" s="240">
        <v>258365</v>
      </c>
    </row>
    <row r="30" spans="1:8" ht="18" customHeight="1" x14ac:dyDescent="0.55000000000000004">
      <c r="A30" s="42" t="s">
        <v>131</v>
      </c>
      <c r="B30" s="43"/>
      <c r="D30" s="238"/>
      <c r="E30" s="239"/>
      <c r="F30" s="239"/>
      <c r="G30" s="238"/>
      <c r="H30" s="240">
        <v>0</v>
      </c>
    </row>
    <row r="31" spans="1:8" ht="18" customHeight="1" x14ac:dyDescent="0.55000000000000004">
      <c r="A31" s="42" t="s">
        <v>133</v>
      </c>
      <c r="B31" s="43"/>
      <c r="D31" s="238"/>
      <c r="E31" s="239"/>
      <c r="F31" s="239"/>
      <c r="G31" s="238"/>
      <c r="H31" s="240">
        <v>0</v>
      </c>
    </row>
    <row r="32" spans="1:8" ht="18" customHeight="1" x14ac:dyDescent="0.55000000000000004">
      <c r="A32" s="42" t="s">
        <v>134</v>
      </c>
      <c r="B32" s="43"/>
      <c r="D32" s="238"/>
      <c r="E32" s="239"/>
      <c r="F32" s="239"/>
      <c r="G32" s="238"/>
      <c r="H32" s="240">
        <v>0</v>
      </c>
    </row>
    <row r="33" spans="1:8" ht="18" customHeight="1" x14ac:dyDescent="0.55000000000000004">
      <c r="A33" s="42" t="s">
        <v>135</v>
      </c>
      <c r="B33" s="43"/>
      <c r="D33" s="238"/>
      <c r="E33" s="239"/>
      <c r="F33" s="239"/>
      <c r="G33" s="238"/>
      <c r="H33" s="240">
        <v>0</v>
      </c>
    </row>
    <row r="34" spans="1:8" ht="18" customHeight="1" x14ac:dyDescent="0.55000000000000004">
      <c r="A34" s="42" t="s">
        <v>136</v>
      </c>
      <c r="B34" s="43"/>
      <c r="D34" s="238"/>
      <c r="E34" s="239"/>
      <c r="F34" s="239"/>
      <c r="G34" s="238"/>
      <c r="H34" s="240">
        <v>0</v>
      </c>
    </row>
    <row r="35" spans="1:8" ht="18" customHeight="1" x14ac:dyDescent="0.55000000000000004">
      <c r="D35" s="241"/>
      <c r="E35" s="241"/>
      <c r="F35" s="241"/>
      <c r="G35" s="241"/>
      <c r="H35" s="242"/>
    </row>
    <row r="36" spans="1:8" ht="18" customHeight="1" x14ac:dyDescent="0.55000000000000004">
      <c r="A36" s="110" t="s">
        <v>137</v>
      </c>
      <c r="B36" s="105" t="s">
        <v>138</v>
      </c>
      <c r="C36" s="105" t="s">
        <v>253</v>
      </c>
      <c r="D36" s="240">
        <v>1144682</v>
      </c>
      <c r="E36" s="240">
        <v>197444</v>
      </c>
      <c r="F36" s="240">
        <v>0</v>
      </c>
      <c r="G36" s="240">
        <v>54440</v>
      </c>
      <c r="H36" s="240">
        <v>1287686</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238">
        <v>2958023</v>
      </c>
      <c r="E40" s="239">
        <v>2289510</v>
      </c>
      <c r="F40" s="239"/>
      <c r="G40" s="238"/>
      <c r="H40" s="240">
        <v>5247533</v>
      </c>
    </row>
    <row r="41" spans="1:8" ht="18" customHeight="1" x14ac:dyDescent="0.55000000000000004">
      <c r="A41" s="42" t="s">
        <v>193</v>
      </c>
      <c r="B41" s="44" t="s">
        <v>141</v>
      </c>
      <c r="D41" s="238">
        <v>511353</v>
      </c>
      <c r="E41" s="239">
        <v>395787</v>
      </c>
      <c r="F41" s="239"/>
      <c r="G41" s="238"/>
      <c r="H41" s="240">
        <v>907140</v>
      </c>
    </row>
    <row r="42" spans="1:8" ht="18" customHeight="1" x14ac:dyDescent="0.55000000000000004">
      <c r="A42" s="42" t="s">
        <v>194</v>
      </c>
      <c r="B42" s="44" t="s">
        <v>142</v>
      </c>
      <c r="D42" s="238">
        <v>74690</v>
      </c>
      <c r="E42" s="239">
        <v>57242</v>
      </c>
      <c r="F42" s="239"/>
      <c r="G42" s="238"/>
      <c r="H42" s="240">
        <v>131932</v>
      </c>
    </row>
    <row r="43" spans="1:8" ht="18" customHeight="1" x14ac:dyDescent="0.55000000000000004">
      <c r="A43" s="42" t="s">
        <v>195</v>
      </c>
      <c r="B43" s="44" t="s">
        <v>143</v>
      </c>
      <c r="D43" s="238"/>
      <c r="E43" s="239"/>
      <c r="F43" s="239"/>
      <c r="G43" s="238"/>
      <c r="H43" s="240">
        <v>0</v>
      </c>
    </row>
    <row r="44" spans="1:8" ht="18" customHeight="1" x14ac:dyDescent="0.55000000000000004">
      <c r="A44" s="42" t="s">
        <v>144</v>
      </c>
      <c r="B44" s="43"/>
      <c r="D44" s="343"/>
      <c r="E44" s="251"/>
      <c r="F44" s="251"/>
      <c r="G44" s="343"/>
      <c r="H44" s="240">
        <v>0</v>
      </c>
    </row>
    <row r="45" spans="1:8" ht="18" customHeight="1" x14ac:dyDescent="0.55000000000000004">
      <c r="A45" s="42" t="s">
        <v>145</v>
      </c>
      <c r="B45" s="43"/>
      <c r="D45" s="238"/>
      <c r="E45" s="239"/>
      <c r="F45" s="239"/>
      <c r="G45" s="238"/>
      <c r="H45" s="240">
        <v>0</v>
      </c>
    </row>
    <row r="46" spans="1:8" ht="18" customHeight="1" x14ac:dyDescent="0.55000000000000004">
      <c r="A46" s="42" t="s">
        <v>146</v>
      </c>
      <c r="B46" s="43"/>
      <c r="D46" s="238"/>
      <c r="E46" s="239"/>
      <c r="F46" s="239"/>
      <c r="G46" s="238"/>
      <c r="H46" s="240">
        <v>0</v>
      </c>
    </row>
    <row r="47" spans="1:8" ht="18" customHeight="1" x14ac:dyDescent="0.55000000000000004">
      <c r="A47" s="42" t="s">
        <v>147</v>
      </c>
      <c r="B47" s="43"/>
      <c r="D47" s="238"/>
      <c r="E47" s="239"/>
      <c r="F47" s="239"/>
      <c r="G47" s="238"/>
      <c r="H47" s="240">
        <v>0</v>
      </c>
    </row>
    <row r="48" spans="1:8" ht="18" customHeight="1" x14ac:dyDescent="0.55000000000000004">
      <c r="D48" s="241"/>
      <c r="E48" s="241"/>
      <c r="F48" s="241"/>
      <c r="G48" s="241"/>
      <c r="H48" s="241"/>
    </row>
    <row r="49" spans="1:8" ht="18" customHeight="1" x14ac:dyDescent="0.55000000000000004">
      <c r="A49" s="110" t="s">
        <v>148</v>
      </c>
      <c r="B49" s="105" t="s">
        <v>255</v>
      </c>
      <c r="C49" s="105" t="s">
        <v>253</v>
      </c>
      <c r="D49" s="240">
        <v>3544066</v>
      </c>
      <c r="E49" s="240">
        <v>2742539</v>
      </c>
      <c r="F49" s="240">
        <v>0</v>
      </c>
      <c r="G49" s="240">
        <v>0</v>
      </c>
      <c r="H49" s="240">
        <v>6286605</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45">
        <v>20124951</v>
      </c>
      <c r="E53" s="245"/>
      <c r="F53" s="245"/>
      <c r="G53" s="245">
        <v>11820478</v>
      </c>
      <c r="H53" s="240">
        <v>8304473</v>
      </c>
    </row>
    <row r="54" spans="1:8" ht="18" customHeight="1" x14ac:dyDescent="0.55000000000000004">
      <c r="A54" s="42" t="s">
        <v>260</v>
      </c>
      <c r="B54" s="130"/>
      <c r="D54" s="238"/>
      <c r="E54" s="239"/>
      <c r="F54" s="239"/>
      <c r="G54" s="238"/>
      <c r="H54" s="240">
        <v>0</v>
      </c>
    </row>
    <row r="55" spans="1:8" ht="18" customHeight="1" x14ac:dyDescent="0.55000000000000004">
      <c r="A55" s="42" t="s">
        <v>262</v>
      </c>
      <c r="B55" s="133"/>
      <c r="D55" s="238"/>
      <c r="E55" s="239"/>
      <c r="F55" s="239"/>
      <c r="G55" s="238"/>
      <c r="H55" s="240">
        <v>0</v>
      </c>
    </row>
    <row r="56" spans="1:8" ht="18" customHeight="1" x14ac:dyDescent="0.55000000000000004">
      <c r="A56" s="42" t="s">
        <v>264</v>
      </c>
      <c r="B56" s="130"/>
      <c r="D56" s="238"/>
      <c r="E56" s="239"/>
      <c r="F56" s="239"/>
      <c r="G56" s="238"/>
      <c r="H56" s="240">
        <v>0</v>
      </c>
    </row>
    <row r="57" spans="1:8" ht="18" customHeight="1" x14ac:dyDescent="0.55000000000000004">
      <c r="A57" s="42" t="s">
        <v>266</v>
      </c>
      <c r="B57" s="130"/>
      <c r="D57" s="238"/>
      <c r="E57" s="239"/>
      <c r="F57" s="239"/>
      <c r="G57" s="238"/>
      <c r="H57" s="240">
        <v>0</v>
      </c>
    </row>
    <row r="58" spans="1:8" ht="18" customHeight="1" x14ac:dyDescent="0.55000000000000004">
      <c r="A58" s="42" t="s">
        <v>268</v>
      </c>
      <c r="B58" s="130"/>
      <c r="D58" s="238"/>
      <c r="E58" s="239"/>
      <c r="F58" s="239"/>
      <c r="G58" s="238"/>
      <c r="H58" s="240">
        <v>0</v>
      </c>
    </row>
    <row r="59" spans="1:8" ht="18" customHeight="1" x14ac:dyDescent="0.55000000000000004">
      <c r="A59" s="42" t="s">
        <v>270</v>
      </c>
      <c r="B59" s="185"/>
      <c r="D59" s="246"/>
      <c r="E59" s="247"/>
      <c r="F59" s="247"/>
      <c r="G59" s="246"/>
      <c r="H59" s="240">
        <v>0</v>
      </c>
    </row>
    <row r="60" spans="1:8" ht="18" customHeight="1" x14ac:dyDescent="0.55000000000000004">
      <c r="A60" s="42" t="s">
        <v>272</v>
      </c>
      <c r="B60" s="127"/>
      <c r="C60" s="126"/>
      <c r="D60" s="245"/>
      <c r="E60" s="245"/>
      <c r="F60" s="245"/>
      <c r="G60" s="245"/>
      <c r="H60" s="240">
        <v>0</v>
      </c>
    </row>
    <row r="61" spans="1:8" ht="18" customHeight="1" x14ac:dyDescent="0.55000000000000004">
      <c r="A61" s="42" t="s">
        <v>274</v>
      </c>
      <c r="B61" s="127"/>
      <c r="C61" s="126"/>
      <c r="D61" s="245"/>
      <c r="E61" s="245"/>
      <c r="F61" s="245"/>
      <c r="G61" s="245"/>
      <c r="H61" s="240">
        <v>0</v>
      </c>
    </row>
    <row r="62" spans="1:8" ht="18" customHeight="1" x14ac:dyDescent="0.55000000000000004">
      <c r="A62" s="42" t="s">
        <v>275</v>
      </c>
      <c r="B62" s="127"/>
      <c r="C62" s="126"/>
      <c r="D62" s="245"/>
      <c r="E62" s="245"/>
      <c r="F62" s="245"/>
      <c r="G62" s="245"/>
      <c r="H62" s="240">
        <v>0</v>
      </c>
    </row>
    <row r="63" spans="1:8" ht="18" customHeight="1" x14ac:dyDescent="0.55000000000000004">
      <c r="A63" s="42"/>
      <c r="D63" s="241"/>
      <c r="E63" s="248"/>
      <c r="F63" s="249"/>
      <c r="G63" s="241"/>
      <c r="H63" s="241"/>
    </row>
    <row r="64" spans="1:8" ht="18" customHeight="1" x14ac:dyDescent="0.55000000000000004">
      <c r="A64" s="42" t="s">
        <v>200</v>
      </c>
      <c r="B64" s="105" t="s">
        <v>276</v>
      </c>
      <c r="C64" s="105" t="s">
        <v>253</v>
      </c>
      <c r="D64" s="240">
        <v>20124951</v>
      </c>
      <c r="E64" s="240">
        <v>0</v>
      </c>
      <c r="F64" s="240">
        <v>0</v>
      </c>
      <c r="G64" s="240">
        <v>11820478</v>
      </c>
      <c r="H64" s="240">
        <v>8304473</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v>0</v>
      </c>
      <c r="J68" s="129"/>
    </row>
    <row r="69" spans="1:10" ht="18" customHeight="1" x14ac:dyDescent="0.55000000000000004">
      <c r="A69" s="42" t="s">
        <v>202</v>
      </c>
      <c r="B69" s="44" t="s">
        <v>153</v>
      </c>
      <c r="D69" s="188"/>
      <c r="E69" s="120"/>
      <c r="F69" s="120"/>
      <c r="G69" s="188"/>
      <c r="H69" s="114">
        <v>0</v>
      </c>
    </row>
    <row r="70" spans="1:10" ht="18" customHeight="1" x14ac:dyDescent="0.55000000000000004">
      <c r="A70" s="42" t="s">
        <v>203</v>
      </c>
      <c r="B70" s="130"/>
      <c r="C70" s="105"/>
      <c r="D70" s="131"/>
      <c r="E70" s="120"/>
      <c r="F70" s="132"/>
      <c r="G70" s="131"/>
      <c r="H70" s="114">
        <v>0</v>
      </c>
    </row>
    <row r="71" spans="1:10" ht="18" customHeight="1" x14ac:dyDescent="0.55000000000000004">
      <c r="A71" s="42" t="s">
        <v>278</v>
      </c>
      <c r="B71" s="130"/>
      <c r="C71" s="105"/>
      <c r="D71" s="131"/>
      <c r="E71" s="120"/>
      <c r="F71" s="132"/>
      <c r="G71" s="131"/>
      <c r="H71" s="114">
        <v>0</v>
      </c>
    </row>
    <row r="72" spans="1:10" ht="18" customHeight="1" x14ac:dyDescent="0.55000000000000004">
      <c r="A72" s="42" t="s">
        <v>279</v>
      </c>
      <c r="B72" s="133"/>
      <c r="C72" s="105"/>
      <c r="D72" s="113"/>
      <c r="E72" s="120"/>
      <c r="F72" s="120"/>
      <c r="G72" s="113"/>
      <c r="H72" s="114">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v>0</v>
      </c>
      <c r="E74" s="135">
        <v>0</v>
      </c>
      <c r="F74" s="135">
        <v>0</v>
      </c>
      <c r="G74" s="114">
        <v>0</v>
      </c>
      <c r="H74" s="114">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214">
        <v>126010</v>
      </c>
      <c r="E77" s="348"/>
      <c r="F77" s="244"/>
      <c r="G77" s="214"/>
      <c r="H77" s="114">
        <v>126010</v>
      </c>
    </row>
    <row r="78" spans="1:10" ht="18" customHeight="1" x14ac:dyDescent="0.55000000000000004">
      <c r="A78" s="42" t="s">
        <v>205</v>
      </c>
      <c r="B78" s="44" t="s">
        <v>156</v>
      </c>
      <c r="D78" s="214"/>
      <c r="E78" s="348"/>
      <c r="F78" s="244"/>
      <c r="G78" s="214"/>
      <c r="H78" s="114">
        <v>0</v>
      </c>
    </row>
    <row r="79" spans="1:10" ht="18" customHeight="1" x14ac:dyDescent="0.55000000000000004">
      <c r="A79" s="42" t="s">
        <v>206</v>
      </c>
      <c r="B79" s="44" t="s">
        <v>157</v>
      </c>
      <c r="D79" s="214">
        <v>13127</v>
      </c>
      <c r="E79" s="348">
        <v>774</v>
      </c>
      <c r="F79" s="244"/>
      <c r="G79" s="214"/>
      <c r="H79" s="114">
        <v>13901</v>
      </c>
    </row>
    <row r="80" spans="1:10" ht="18" customHeight="1" x14ac:dyDescent="0.55000000000000004">
      <c r="A80" s="42" t="s">
        <v>207</v>
      </c>
      <c r="B80" s="44" t="s">
        <v>158</v>
      </c>
      <c r="D80" s="214"/>
      <c r="E80" s="348"/>
      <c r="F80" s="244"/>
      <c r="G80" s="214"/>
      <c r="H80" s="114">
        <v>0</v>
      </c>
    </row>
    <row r="81" spans="1:8" ht="18" customHeight="1" x14ac:dyDescent="0.55000000000000004">
      <c r="A81" s="42"/>
      <c r="D81" s="152"/>
      <c r="E81" s="152"/>
      <c r="F81" s="152"/>
      <c r="G81" s="152"/>
      <c r="H81" s="403"/>
    </row>
    <row r="82" spans="1:8" ht="18" customHeight="1" x14ac:dyDescent="0.55000000000000004">
      <c r="A82" s="42" t="s">
        <v>159</v>
      </c>
      <c r="B82" s="105" t="s">
        <v>282</v>
      </c>
      <c r="C82" s="105" t="s">
        <v>253</v>
      </c>
      <c r="D82" s="114">
        <v>139137</v>
      </c>
      <c r="E82" s="114">
        <v>774</v>
      </c>
      <c r="F82" s="114">
        <v>0</v>
      </c>
      <c r="G82" s="114">
        <v>0</v>
      </c>
      <c r="H82" s="114">
        <v>139911</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238"/>
      <c r="E86" s="239"/>
      <c r="F86" s="239"/>
      <c r="G86" s="238"/>
      <c r="H86" s="240">
        <v>0</v>
      </c>
    </row>
    <row r="87" spans="1:8" ht="18" customHeight="1" x14ac:dyDescent="0.55000000000000004">
      <c r="A87" s="42" t="s">
        <v>209</v>
      </c>
      <c r="B87" s="44" t="s">
        <v>161</v>
      </c>
      <c r="D87" s="238"/>
      <c r="E87" s="239"/>
      <c r="F87" s="239"/>
      <c r="G87" s="238"/>
      <c r="H87" s="240">
        <v>0</v>
      </c>
    </row>
    <row r="88" spans="1:8" ht="18" customHeight="1" x14ac:dyDescent="0.55000000000000004">
      <c r="A88" s="42" t="s">
        <v>210</v>
      </c>
      <c r="B88" s="44" t="s">
        <v>186</v>
      </c>
      <c r="D88" s="238">
        <v>9521</v>
      </c>
      <c r="E88" s="239"/>
      <c r="F88" s="239"/>
      <c r="G88" s="238"/>
      <c r="H88" s="240">
        <v>9521</v>
      </c>
    </row>
    <row r="89" spans="1:8" ht="18" customHeight="1" x14ac:dyDescent="0.55000000000000004">
      <c r="A89" s="42" t="s">
        <v>211</v>
      </c>
      <c r="B89" s="44" t="s">
        <v>162</v>
      </c>
      <c r="D89" s="238"/>
      <c r="E89" s="239"/>
      <c r="F89" s="239"/>
      <c r="G89" s="238"/>
      <c r="H89" s="240">
        <v>0</v>
      </c>
    </row>
    <row r="90" spans="1:8" ht="18" customHeight="1" x14ac:dyDescent="0.55000000000000004">
      <c r="A90" s="42" t="s">
        <v>212</v>
      </c>
      <c r="B90" s="44" t="s">
        <v>163</v>
      </c>
      <c r="D90" s="238"/>
      <c r="E90" s="239"/>
      <c r="F90" s="239"/>
      <c r="G90" s="238"/>
      <c r="H90" s="240">
        <v>0</v>
      </c>
    </row>
    <row r="91" spans="1:8" ht="18" customHeight="1" x14ac:dyDescent="0.55000000000000004">
      <c r="A91" s="42" t="s">
        <v>213</v>
      </c>
      <c r="B91" s="44" t="s">
        <v>164</v>
      </c>
      <c r="D91" s="238"/>
      <c r="E91" s="239"/>
      <c r="F91" s="239"/>
      <c r="G91" s="238"/>
      <c r="H91" s="240">
        <v>0</v>
      </c>
    </row>
    <row r="92" spans="1:8" ht="18" customHeight="1" x14ac:dyDescent="0.55000000000000004">
      <c r="A92" s="42" t="s">
        <v>214</v>
      </c>
      <c r="B92" s="44" t="s">
        <v>187</v>
      </c>
      <c r="D92" s="253">
        <v>35193</v>
      </c>
      <c r="E92" s="239"/>
      <c r="F92" s="254"/>
      <c r="G92" s="253"/>
      <c r="H92" s="240">
        <v>35193</v>
      </c>
    </row>
    <row r="93" spans="1:8" ht="18" customHeight="1" x14ac:dyDescent="0.55000000000000004">
      <c r="A93" s="42" t="s">
        <v>215</v>
      </c>
      <c r="B93" s="44" t="s">
        <v>189</v>
      </c>
      <c r="D93" s="238">
        <v>2595</v>
      </c>
      <c r="E93" s="239"/>
      <c r="F93" s="239"/>
      <c r="G93" s="238"/>
      <c r="H93" s="240">
        <v>2595</v>
      </c>
    </row>
    <row r="94" spans="1:8" ht="18" customHeight="1" x14ac:dyDescent="0.55000000000000004">
      <c r="A94" s="42" t="s">
        <v>216</v>
      </c>
      <c r="B94" s="130"/>
      <c r="D94" s="238"/>
      <c r="E94" s="239"/>
      <c r="F94" s="239"/>
      <c r="G94" s="238"/>
      <c r="H94" s="240">
        <v>0</v>
      </c>
    </row>
    <row r="95" spans="1:8" ht="18" customHeight="1" x14ac:dyDescent="0.55000000000000004">
      <c r="A95" s="42" t="s">
        <v>284</v>
      </c>
      <c r="B95" s="130"/>
      <c r="D95" s="238"/>
      <c r="E95" s="239"/>
      <c r="F95" s="239"/>
      <c r="G95" s="238"/>
      <c r="H95" s="240">
        <v>0</v>
      </c>
    </row>
    <row r="96" spans="1:8" ht="18" customHeight="1" x14ac:dyDescent="0.55000000000000004">
      <c r="A96" s="42" t="s">
        <v>285</v>
      </c>
      <c r="B96" s="130"/>
      <c r="D96" s="238"/>
      <c r="E96" s="239"/>
      <c r="F96" s="239"/>
      <c r="G96" s="238"/>
      <c r="H96" s="240">
        <v>0</v>
      </c>
    </row>
    <row r="97" spans="1:8" ht="18" customHeight="1" x14ac:dyDescent="0.55000000000000004">
      <c r="A97" s="42"/>
      <c r="D97" s="241"/>
      <c r="E97" s="241"/>
      <c r="F97" s="241"/>
      <c r="G97" s="241"/>
      <c r="H97" s="241"/>
    </row>
    <row r="98" spans="1:8" ht="18" customHeight="1" x14ac:dyDescent="0.55000000000000004">
      <c r="A98" s="110" t="s">
        <v>166</v>
      </c>
      <c r="B98" s="105" t="s">
        <v>286</v>
      </c>
      <c r="C98" s="105" t="s">
        <v>253</v>
      </c>
      <c r="D98" s="240">
        <v>47309</v>
      </c>
      <c r="E98" s="240">
        <v>0</v>
      </c>
      <c r="F98" s="240">
        <v>0</v>
      </c>
      <c r="G98" s="240">
        <v>0</v>
      </c>
      <c r="H98" s="240">
        <v>47309</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38">
        <v>411397</v>
      </c>
      <c r="E102" s="239">
        <v>282277</v>
      </c>
      <c r="F102" s="239"/>
      <c r="G102" s="238"/>
      <c r="H102" s="240">
        <v>693674</v>
      </c>
    </row>
    <row r="103" spans="1:8" ht="18" customHeight="1" x14ac:dyDescent="0.55000000000000004">
      <c r="A103" s="42" t="s">
        <v>220</v>
      </c>
      <c r="B103" s="44" t="s">
        <v>168</v>
      </c>
      <c r="D103" s="238">
        <v>641</v>
      </c>
      <c r="E103" s="239">
        <v>496</v>
      </c>
      <c r="F103" s="239"/>
      <c r="G103" s="238"/>
      <c r="H103" s="240">
        <v>1137</v>
      </c>
    </row>
    <row r="104" spans="1:8" ht="18" customHeight="1" x14ac:dyDescent="0.55000000000000004">
      <c r="A104" s="42" t="s">
        <v>221</v>
      </c>
      <c r="B104" s="130" t="s">
        <v>132</v>
      </c>
      <c r="D104" s="238">
        <v>84288</v>
      </c>
      <c r="E104" s="239"/>
      <c r="F104" s="239"/>
      <c r="G104" s="238"/>
      <c r="H104" s="240">
        <v>84288</v>
      </c>
    </row>
    <row r="105" spans="1:8" ht="18" customHeight="1" x14ac:dyDescent="0.55000000000000004">
      <c r="A105" s="42" t="s">
        <v>288</v>
      </c>
      <c r="B105" s="130"/>
      <c r="D105" s="238"/>
      <c r="E105" s="239"/>
      <c r="F105" s="239"/>
      <c r="G105" s="238"/>
      <c r="H105" s="240">
        <v>0</v>
      </c>
    </row>
    <row r="106" spans="1:8" ht="18" customHeight="1" x14ac:dyDescent="0.55000000000000004">
      <c r="A106" s="42" t="s">
        <v>289</v>
      </c>
      <c r="B106" s="130"/>
      <c r="D106" s="238"/>
      <c r="E106" s="239"/>
      <c r="F106" s="239"/>
      <c r="G106" s="238"/>
      <c r="H106" s="240">
        <v>0</v>
      </c>
    </row>
    <row r="107" spans="1:8" ht="18" customHeight="1" x14ac:dyDescent="0.55000000000000004">
      <c r="B107" s="105"/>
      <c r="D107" s="241"/>
      <c r="E107" s="241"/>
      <c r="F107" s="241"/>
      <c r="G107" s="241"/>
      <c r="H107" s="241"/>
    </row>
    <row r="108" spans="1:8" ht="18" customHeight="1" x14ac:dyDescent="0.55000000000000004">
      <c r="A108" s="110" t="s">
        <v>170</v>
      </c>
      <c r="B108" s="105" t="s">
        <v>290</v>
      </c>
      <c r="C108" s="105" t="s">
        <v>253</v>
      </c>
      <c r="D108" s="240">
        <v>496326</v>
      </c>
      <c r="E108" s="240">
        <v>282773</v>
      </c>
      <c r="F108" s="240">
        <v>0</v>
      </c>
      <c r="G108" s="240">
        <v>0</v>
      </c>
      <c r="H108" s="240">
        <v>779099</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238">
        <v>7212228</v>
      </c>
      <c r="G111" s="238"/>
      <c r="H111" s="240">
        <v>7212228</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0.77370000000000005</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38">
        <v>279795398</v>
      </c>
      <c r="F117" s="145"/>
    </row>
    <row r="118" spans="1:7" ht="18" customHeight="1" x14ac:dyDescent="0.55000000000000004">
      <c r="A118" s="42" t="s">
        <v>304</v>
      </c>
      <c r="B118" s="44" t="s">
        <v>305</v>
      </c>
      <c r="E118" s="238">
        <v>14996824</v>
      </c>
      <c r="F118" s="145"/>
    </row>
    <row r="119" spans="1:7" ht="18" customHeight="1" x14ac:dyDescent="0.55000000000000004">
      <c r="A119" s="42" t="s">
        <v>306</v>
      </c>
      <c r="B119" s="105" t="s">
        <v>307</v>
      </c>
      <c r="E119" s="240">
        <v>294792222</v>
      </c>
      <c r="F119" s="146"/>
    </row>
    <row r="120" spans="1:7" ht="18" customHeight="1" x14ac:dyDescent="0.55000000000000004">
      <c r="A120" s="42"/>
      <c r="B120" s="105"/>
      <c r="E120" s="241"/>
      <c r="F120" s="126"/>
    </row>
    <row r="121" spans="1:7" ht="18" customHeight="1" x14ac:dyDescent="0.55000000000000004">
      <c r="A121" s="42" t="s">
        <v>308</v>
      </c>
      <c r="B121" s="105" t="s">
        <v>309</v>
      </c>
      <c r="E121" s="238">
        <v>311646463</v>
      </c>
      <c r="F121" s="145"/>
    </row>
    <row r="122" spans="1:7" ht="18" customHeight="1" x14ac:dyDescent="0.55000000000000004">
      <c r="A122" s="42"/>
      <c r="E122" s="241"/>
      <c r="F122" s="126"/>
    </row>
    <row r="123" spans="1:7" ht="18" customHeight="1" x14ac:dyDescent="0.55000000000000004">
      <c r="A123" s="42" t="s">
        <v>310</v>
      </c>
      <c r="B123" s="105" t="s">
        <v>311</v>
      </c>
      <c r="E123" s="238">
        <v>-16854241</v>
      </c>
      <c r="F123" s="145"/>
    </row>
    <row r="124" spans="1:7" ht="18" customHeight="1" x14ac:dyDescent="0.55000000000000004">
      <c r="A124" s="42"/>
      <c r="E124" s="241"/>
      <c r="F124" s="126"/>
    </row>
    <row r="125" spans="1:7" ht="18" customHeight="1" x14ac:dyDescent="0.55000000000000004">
      <c r="A125" s="42" t="s">
        <v>312</v>
      </c>
      <c r="B125" s="105" t="s">
        <v>313</v>
      </c>
      <c r="E125" s="238">
        <v>3348877</v>
      </c>
      <c r="F125" s="145"/>
    </row>
    <row r="126" spans="1:7" ht="18" customHeight="1" x14ac:dyDescent="0.55000000000000004">
      <c r="A126" s="42"/>
      <c r="E126" s="241"/>
      <c r="F126" s="126"/>
    </row>
    <row r="127" spans="1:7" ht="18" customHeight="1" x14ac:dyDescent="0.55000000000000004">
      <c r="A127" s="42" t="s">
        <v>314</v>
      </c>
      <c r="B127" s="105" t="s">
        <v>315</v>
      </c>
      <c r="E127" s="238">
        <v>-13505364</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v>0</v>
      </c>
    </row>
    <row r="132" spans="1:8" ht="18" customHeight="1" x14ac:dyDescent="0.55000000000000004">
      <c r="A132" s="42" t="s">
        <v>230</v>
      </c>
      <c r="B132" s="44" t="s">
        <v>10</v>
      </c>
      <c r="D132" s="113"/>
      <c r="E132" s="120"/>
      <c r="F132" s="120"/>
      <c r="G132" s="113"/>
      <c r="H132" s="114">
        <v>0</v>
      </c>
    </row>
    <row r="133" spans="1:8" ht="18" customHeight="1" x14ac:dyDescent="0.55000000000000004">
      <c r="A133" s="42" t="s">
        <v>231</v>
      </c>
      <c r="B133" s="43"/>
      <c r="D133" s="113"/>
      <c r="E133" s="120"/>
      <c r="F133" s="120"/>
      <c r="G133" s="113"/>
      <c r="H133" s="114">
        <v>0</v>
      </c>
    </row>
    <row r="134" spans="1:8" ht="18" customHeight="1" x14ac:dyDescent="0.55000000000000004">
      <c r="A134" s="42" t="s">
        <v>317</v>
      </c>
      <c r="B134" s="43"/>
      <c r="D134" s="113"/>
      <c r="E134" s="120"/>
      <c r="F134" s="120"/>
      <c r="G134" s="113"/>
      <c r="H134" s="114">
        <v>0</v>
      </c>
    </row>
    <row r="135" spans="1:8" ht="18" customHeight="1" x14ac:dyDescent="0.55000000000000004">
      <c r="A135" s="42" t="s">
        <v>318</v>
      </c>
      <c r="B135" s="43"/>
      <c r="D135" s="113"/>
      <c r="E135" s="120"/>
      <c r="F135" s="120"/>
      <c r="G135" s="113"/>
      <c r="H135" s="114">
        <v>0</v>
      </c>
    </row>
    <row r="136" spans="1:8" ht="18" customHeight="1" x14ac:dyDescent="0.55000000000000004">
      <c r="A136" s="110"/>
    </row>
    <row r="137" spans="1:8" ht="18" customHeight="1" x14ac:dyDescent="0.55000000000000004">
      <c r="A137" s="110" t="s">
        <v>174</v>
      </c>
      <c r="B137" s="105" t="s">
        <v>319</v>
      </c>
      <c r="D137" s="114">
        <v>0</v>
      </c>
      <c r="E137" s="114">
        <v>0</v>
      </c>
      <c r="F137" s="114">
        <v>0</v>
      </c>
      <c r="G137" s="114">
        <v>0</v>
      </c>
      <c r="H137" s="114">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v>1144682</v>
      </c>
      <c r="E141" s="147">
        <v>197444</v>
      </c>
      <c r="F141" s="147">
        <v>0</v>
      </c>
      <c r="G141" s="147">
        <v>54440</v>
      </c>
      <c r="H141" s="147">
        <v>1287686</v>
      </c>
    </row>
    <row r="142" spans="1:8" ht="18" customHeight="1" x14ac:dyDescent="0.55000000000000004">
      <c r="A142" s="42" t="s">
        <v>148</v>
      </c>
      <c r="B142" s="105" t="s">
        <v>176</v>
      </c>
      <c r="D142" s="147">
        <v>3544066</v>
      </c>
      <c r="E142" s="147">
        <v>2742539</v>
      </c>
      <c r="F142" s="147">
        <v>0</v>
      </c>
      <c r="G142" s="147">
        <v>0</v>
      </c>
      <c r="H142" s="147">
        <v>6286605</v>
      </c>
    </row>
    <row r="143" spans="1:8" ht="18" customHeight="1" x14ac:dyDescent="0.55000000000000004">
      <c r="A143" s="42" t="s">
        <v>200</v>
      </c>
      <c r="B143" s="105" t="s">
        <v>177</v>
      </c>
      <c r="D143" s="147">
        <v>20124951</v>
      </c>
      <c r="E143" s="147">
        <v>0</v>
      </c>
      <c r="F143" s="147">
        <v>0</v>
      </c>
      <c r="G143" s="147">
        <v>11820478</v>
      </c>
      <c r="H143" s="147">
        <v>8304473</v>
      </c>
    </row>
    <row r="144" spans="1:8" ht="18" customHeight="1" x14ac:dyDescent="0.55000000000000004">
      <c r="A144" s="42" t="s">
        <v>154</v>
      </c>
      <c r="B144" s="105" t="s">
        <v>8</v>
      </c>
      <c r="D144" s="147">
        <v>0</v>
      </c>
      <c r="E144" s="147">
        <v>0</v>
      </c>
      <c r="F144" s="147">
        <v>0</v>
      </c>
      <c r="G144" s="147">
        <v>0</v>
      </c>
      <c r="H144" s="147">
        <v>0</v>
      </c>
    </row>
    <row r="145" spans="1:8" ht="18" customHeight="1" x14ac:dyDescent="0.55000000000000004">
      <c r="A145" s="42" t="s">
        <v>159</v>
      </c>
      <c r="B145" s="105" t="s">
        <v>9</v>
      </c>
      <c r="D145" s="147">
        <v>139137</v>
      </c>
      <c r="E145" s="147">
        <v>774</v>
      </c>
      <c r="F145" s="147">
        <v>0</v>
      </c>
      <c r="G145" s="147">
        <v>0</v>
      </c>
      <c r="H145" s="147">
        <v>139911</v>
      </c>
    </row>
    <row r="146" spans="1:8" ht="18" customHeight="1" x14ac:dyDescent="0.55000000000000004">
      <c r="A146" s="42" t="s">
        <v>166</v>
      </c>
      <c r="B146" s="105" t="s">
        <v>178</v>
      </c>
      <c r="D146" s="147">
        <v>47309</v>
      </c>
      <c r="E146" s="147">
        <v>0</v>
      </c>
      <c r="F146" s="147">
        <v>0</v>
      </c>
      <c r="G146" s="147">
        <v>0</v>
      </c>
      <c r="H146" s="147">
        <v>47309</v>
      </c>
    </row>
    <row r="147" spans="1:8" ht="18" customHeight="1" x14ac:dyDescent="0.55000000000000004">
      <c r="A147" s="42" t="s">
        <v>170</v>
      </c>
      <c r="B147" s="105" t="s">
        <v>11</v>
      </c>
      <c r="D147" s="114">
        <v>496326</v>
      </c>
      <c r="E147" s="114">
        <v>282773</v>
      </c>
      <c r="F147" s="114">
        <v>0</v>
      </c>
      <c r="G147" s="114">
        <v>0</v>
      </c>
      <c r="H147" s="114">
        <v>779099</v>
      </c>
    </row>
    <row r="148" spans="1:8" ht="18" customHeight="1" x14ac:dyDescent="0.55000000000000004">
      <c r="A148" s="42" t="s">
        <v>235</v>
      </c>
      <c r="B148" s="105" t="s">
        <v>179</v>
      </c>
      <c r="D148" s="148" t="s">
        <v>321</v>
      </c>
      <c r="E148" s="148" t="s">
        <v>321</v>
      </c>
      <c r="F148" s="148"/>
      <c r="G148" s="148" t="s">
        <v>321</v>
      </c>
      <c r="H148" s="147">
        <v>7212228</v>
      </c>
    </row>
    <row r="149" spans="1:8" ht="18" customHeight="1" x14ac:dyDescent="0.55000000000000004">
      <c r="A149" s="42" t="s">
        <v>174</v>
      </c>
      <c r="B149" s="105" t="s">
        <v>180</v>
      </c>
      <c r="D149" s="114">
        <v>0</v>
      </c>
      <c r="E149" s="114">
        <v>0</v>
      </c>
      <c r="F149" s="114">
        <v>0</v>
      </c>
      <c r="G149" s="114">
        <v>0</v>
      </c>
      <c r="H149" s="114">
        <v>0</v>
      </c>
    </row>
    <row r="150" spans="1:8" ht="18" customHeight="1" x14ac:dyDescent="0.55000000000000004">
      <c r="A150" s="42" t="s">
        <v>107</v>
      </c>
      <c r="B150" s="105" t="s">
        <v>108</v>
      </c>
      <c r="D150" s="114">
        <v>4179752</v>
      </c>
      <c r="E150" s="114">
        <v>0</v>
      </c>
      <c r="F150" s="114">
        <v>0</v>
      </c>
      <c r="G150" s="114">
        <v>3379090</v>
      </c>
      <c r="H150" s="114">
        <v>800662</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v>29676223</v>
      </c>
      <c r="E152" s="199">
        <v>3223530</v>
      </c>
      <c r="F152" s="199">
        <v>0</v>
      </c>
      <c r="G152" s="199">
        <v>15254008</v>
      </c>
      <c r="H152" s="199">
        <v>24857973</v>
      </c>
    </row>
    <row r="154" spans="1:8" ht="18" customHeight="1" x14ac:dyDescent="0.55000000000000004">
      <c r="A154" s="110" t="s">
        <v>322</v>
      </c>
      <c r="B154" s="105" t="s">
        <v>323</v>
      </c>
      <c r="D154" s="200">
        <v>7.9763372767686441E-2</v>
      </c>
    </row>
    <row r="155" spans="1:8" ht="18" customHeight="1" x14ac:dyDescent="0.55000000000000004">
      <c r="A155" s="110" t="s">
        <v>324</v>
      </c>
      <c r="B155" s="105" t="s">
        <v>325</v>
      </c>
      <c r="D155" s="200">
        <v>-1.8406000015993644</v>
      </c>
    </row>
  </sheetData>
  <mergeCells count="7">
    <mergeCell ref="B13:D13"/>
    <mergeCell ref="C2:D2"/>
    <mergeCell ref="C5:E5"/>
    <mergeCell ref="C6:E6"/>
    <mergeCell ref="C9:E9"/>
    <mergeCell ref="C10:E10"/>
    <mergeCell ref="C11:E11"/>
  </mergeCells>
  <hyperlinks>
    <hyperlink ref="C11:E11" r:id="rId1" display="Beth.E.Kelly@medstar.net" xr:uid="{B6E6C155-EB42-482F-A69C-133B57942710}"/>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EC812-035B-4FA1-8E84-A1D2D29E7BBE}">
  <dimension ref="A2:J155"/>
  <sheetViews>
    <sheetView showGridLines="0" topLeftCell="A133"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2" spans="1:8" ht="18" customHeight="1" x14ac:dyDescent="0.55000000000000004">
      <c r="C2" s="154"/>
      <c r="D2" s="154"/>
      <c r="E2" s="154"/>
      <c r="F2" s="154"/>
      <c r="G2" s="154"/>
      <c r="H2" s="154"/>
    </row>
    <row r="3" spans="1:8" ht="18" customHeight="1" x14ac:dyDescent="0.55000000000000004">
      <c r="C3" s="530"/>
      <c r="D3" s="530"/>
    </row>
    <row r="4" spans="1:8" ht="18" customHeight="1" x14ac:dyDescent="0.55000000000000004">
      <c r="B4" s="105" t="s">
        <v>237</v>
      </c>
    </row>
    <row r="5" spans="1:8" ht="18" customHeight="1" x14ac:dyDescent="0.55000000000000004">
      <c r="B5" s="42" t="s">
        <v>238</v>
      </c>
      <c r="C5" s="535" t="s">
        <v>559</v>
      </c>
      <c r="D5" s="535"/>
      <c r="E5" s="535"/>
    </row>
    <row r="6" spans="1:8" ht="18" customHeight="1" x14ac:dyDescent="0.55000000000000004">
      <c r="B6" s="42" t="s">
        <v>239</v>
      </c>
      <c r="C6" s="202">
        <v>210057</v>
      </c>
      <c r="D6" s="157"/>
      <c r="E6" s="157"/>
      <c r="F6" s="155"/>
    </row>
    <row r="7" spans="1:8" ht="18" customHeight="1" x14ac:dyDescent="0.55000000000000004">
      <c r="B7" s="42" t="s">
        <v>241</v>
      </c>
      <c r="C7" s="202">
        <v>2503</v>
      </c>
      <c r="D7" s="156"/>
      <c r="E7" s="156"/>
      <c r="F7" s="158"/>
    </row>
    <row r="8" spans="1:8" ht="18" customHeight="1" x14ac:dyDescent="0.55000000000000004">
      <c r="F8" s="159"/>
    </row>
    <row r="9" spans="1:8" ht="18" customHeight="1" x14ac:dyDescent="0.55000000000000004">
      <c r="B9" s="42" t="s">
        <v>243</v>
      </c>
      <c r="C9" s="535" t="s">
        <v>409</v>
      </c>
      <c r="D9" s="535"/>
      <c r="E9" s="535"/>
      <c r="F9" s="155"/>
    </row>
    <row r="10" spans="1:8" ht="18" customHeight="1" x14ac:dyDescent="0.55000000000000004">
      <c r="B10" s="42" t="s">
        <v>245</v>
      </c>
      <c r="C10" s="231" t="s">
        <v>410</v>
      </c>
      <c r="D10" s="231"/>
      <c r="E10" s="231"/>
      <c r="F10" s="163"/>
    </row>
    <row r="11" spans="1:8" ht="18" customHeight="1" x14ac:dyDescent="0.55000000000000004">
      <c r="B11" s="42" t="s">
        <v>247</v>
      </c>
      <c r="C11" s="256" t="s">
        <v>560</v>
      </c>
      <c r="D11" s="230"/>
      <c r="E11" s="23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7539055.2414415497</v>
      </c>
      <c r="E18" s="111"/>
      <c r="F18" s="111"/>
      <c r="G18" s="111">
        <v>6094894.0974230813</v>
      </c>
      <c r="H18" s="169">
        <f>(D18+E18)-G18</f>
        <v>1444161.1440184684</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14">
        <v>272473.10304740001</v>
      </c>
      <c r="E21" s="232">
        <v>217618.49237903536</v>
      </c>
      <c r="F21" s="120"/>
      <c r="G21" s="113"/>
      <c r="H21" s="114">
        <f>(D21+E21)-F21-G21</f>
        <v>490091.59542643535</v>
      </c>
    </row>
    <row r="22" spans="1:8" ht="18" customHeight="1" x14ac:dyDescent="0.55000000000000004">
      <c r="A22" s="42" t="s">
        <v>116</v>
      </c>
      <c r="B22" s="44" t="s">
        <v>117</v>
      </c>
      <c r="D22" s="214">
        <v>233206.32709919999</v>
      </c>
      <c r="E22" s="232">
        <v>52470.663370127033</v>
      </c>
      <c r="F22" s="120"/>
      <c r="G22" s="113"/>
      <c r="H22" s="114">
        <f t="shared" ref="H22:H34" si="0">(D22+E22)-F22-G22</f>
        <v>285676.99046932702</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214">
        <v>563916.43999999994</v>
      </c>
      <c r="E24" s="232">
        <v>450388.10850700497</v>
      </c>
      <c r="F24" s="120"/>
      <c r="G24" s="113"/>
      <c r="H24" s="114">
        <f t="shared" si="0"/>
        <v>1014304.548507005</v>
      </c>
    </row>
    <row r="25" spans="1:8" ht="18" customHeight="1" x14ac:dyDescent="0.55000000000000004">
      <c r="A25" s="42" t="s">
        <v>122</v>
      </c>
      <c r="B25" s="44" t="s">
        <v>123</v>
      </c>
      <c r="D25" s="214">
        <v>2119.38701296</v>
      </c>
      <c r="E25" s="232">
        <v>1692.709487173961</v>
      </c>
      <c r="F25" s="120"/>
      <c r="G25" s="113"/>
      <c r="H25" s="114">
        <f t="shared" si="0"/>
        <v>3812.0965001339609</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214">
        <v>2099198.7535496</v>
      </c>
      <c r="E29" s="232">
        <v>719753.06496749632</v>
      </c>
      <c r="F29" s="120"/>
      <c r="G29" s="113"/>
      <c r="H29" s="114">
        <f t="shared" si="0"/>
        <v>2818951.8185170963</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 t="shared" ref="D36:H36" si="1">SUM(D21:D34)</f>
        <v>3170914.01070916</v>
      </c>
      <c r="E36" s="114">
        <f t="shared" si="1"/>
        <v>1441923.0387108377</v>
      </c>
      <c r="F36" s="114">
        <f>SUM(F21:F34)</f>
        <v>0</v>
      </c>
      <c r="G36" s="114">
        <f t="shared" si="1"/>
        <v>0</v>
      </c>
      <c r="H36" s="114">
        <f t="shared" si="1"/>
        <v>4612837.0494199973</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214">
        <v>5206.2499999999991</v>
      </c>
      <c r="E40" s="232">
        <v>4158.1215293432379</v>
      </c>
      <c r="F40" s="120"/>
      <c r="G40" s="113"/>
      <c r="H40" s="114">
        <f>(D40+E40)-F40-G40</f>
        <v>9364.371529343236</v>
      </c>
    </row>
    <row r="41" spans="1:8" ht="18" customHeight="1" x14ac:dyDescent="0.55000000000000004">
      <c r="A41" s="42" t="s">
        <v>193</v>
      </c>
      <c r="B41" s="44" t="s">
        <v>141</v>
      </c>
      <c r="D41" s="214">
        <v>48089.7</v>
      </c>
      <c r="E41" s="232">
        <v>38408.224136308774</v>
      </c>
      <c r="F41" s="120"/>
      <c r="G41" s="113"/>
      <c r="H41" s="114">
        <f t="shared" ref="H41:H47" si="2">(D41+E41)-F41-G41</f>
        <v>86497.924136308779</v>
      </c>
    </row>
    <row r="42" spans="1:8" ht="18" customHeight="1" x14ac:dyDescent="0.55000000000000004">
      <c r="A42" s="42" t="s">
        <v>194</v>
      </c>
      <c r="B42" s="44" t="s">
        <v>142</v>
      </c>
      <c r="D42" s="214">
        <v>455774.84896908008</v>
      </c>
      <c r="E42" s="232">
        <v>364017.71179476491</v>
      </c>
      <c r="F42" s="120"/>
      <c r="G42" s="113"/>
      <c r="H42" s="114">
        <f t="shared" si="2"/>
        <v>819792.56076384499</v>
      </c>
    </row>
    <row r="43" spans="1:8" ht="18" customHeight="1" x14ac:dyDescent="0.55000000000000004">
      <c r="A43" s="42" t="s">
        <v>195</v>
      </c>
      <c r="B43" s="44" t="s">
        <v>143</v>
      </c>
      <c r="D43" s="113"/>
      <c r="E43" s="120"/>
      <c r="F43" s="120"/>
      <c r="G43" s="113"/>
      <c r="H43" s="114">
        <f t="shared" si="2"/>
        <v>0</v>
      </c>
    </row>
    <row r="44" spans="1:8" ht="18" customHeight="1" x14ac:dyDescent="0.55000000000000004">
      <c r="A44" s="42" t="s">
        <v>144</v>
      </c>
      <c r="B44" s="43"/>
      <c r="D44" s="121"/>
      <c r="E44" s="122"/>
      <c r="F44" s="122"/>
      <c r="G44" s="121"/>
      <c r="H44" s="114">
        <f t="shared" si="2"/>
        <v>0</v>
      </c>
    </row>
    <row r="45" spans="1:8" ht="18" customHeight="1" x14ac:dyDescent="0.55000000000000004">
      <c r="A45" s="42" t="s">
        <v>145</v>
      </c>
      <c r="B45" s="43"/>
      <c r="D45" s="113"/>
      <c r="E45" s="120"/>
      <c r="F45" s="120"/>
      <c r="G45" s="113"/>
      <c r="H45" s="114">
        <f t="shared" si="2"/>
        <v>0</v>
      </c>
    </row>
    <row r="46" spans="1:8" ht="18" customHeight="1" x14ac:dyDescent="0.55000000000000004">
      <c r="A46" s="42" t="s">
        <v>146</v>
      </c>
      <c r="B46" s="43"/>
      <c r="D46" s="113"/>
      <c r="E46" s="120"/>
      <c r="F46" s="120"/>
      <c r="G46" s="113"/>
      <c r="H46" s="114">
        <f t="shared" si="2"/>
        <v>0</v>
      </c>
    </row>
    <row r="47" spans="1:8" ht="18" customHeight="1" x14ac:dyDescent="0.55000000000000004">
      <c r="A47" s="42" t="s">
        <v>147</v>
      </c>
      <c r="B47" s="43"/>
      <c r="D47" s="113"/>
      <c r="E47" s="120"/>
      <c r="F47" s="120"/>
      <c r="G47" s="113"/>
      <c r="H47" s="114">
        <f t="shared" si="2"/>
        <v>0</v>
      </c>
    </row>
    <row r="49" spans="1:8" ht="18" customHeight="1" x14ac:dyDescent="0.55000000000000004">
      <c r="A49" s="110" t="s">
        <v>148</v>
      </c>
      <c r="B49" s="105" t="s">
        <v>255</v>
      </c>
      <c r="C49" s="105" t="s">
        <v>253</v>
      </c>
      <c r="D49" s="114">
        <f t="shared" ref="D49:H49" si="3">SUM(D40:D47)</f>
        <v>509070.79896908009</v>
      </c>
      <c r="E49" s="114">
        <f t="shared" si="3"/>
        <v>406584.05746041692</v>
      </c>
      <c r="F49" s="114">
        <f>SUM(F40:F47)</f>
        <v>0</v>
      </c>
      <c r="G49" s="114">
        <f t="shared" si="3"/>
        <v>0</v>
      </c>
      <c r="H49" s="114">
        <f t="shared" si="3"/>
        <v>915654.85642949701</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57">
        <v>6931933.5700000003</v>
      </c>
      <c r="E53" s="125"/>
      <c r="F53" s="125"/>
      <c r="G53" s="125"/>
      <c r="H53" s="114">
        <f>(D53+E53)-F53-G53</f>
        <v>6931933.5700000003</v>
      </c>
    </row>
    <row r="54" spans="1:8" ht="18" customHeight="1" x14ac:dyDescent="0.55000000000000004">
      <c r="A54" s="42" t="s">
        <v>260</v>
      </c>
      <c r="B54" s="130" t="s">
        <v>561</v>
      </c>
      <c r="D54" s="214">
        <v>1207220.1200000001</v>
      </c>
      <c r="E54" s="232">
        <v>964181.12300183985</v>
      </c>
      <c r="F54" s="232"/>
      <c r="G54" s="214">
        <v>607369.65</v>
      </c>
      <c r="H54" s="114">
        <f t="shared" ref="H54:H62" si="4">(D54+E54)-F54-G54</f>
        <v>1564031.5930018402</v>
      </c>
    </row>
    <row r="55" spans="1:8" ht="18" customHeight="1" x14ac:dyDescent="0.55000000000000004">
      <c r="A55" s="42" t="s">
        <v>262</v>
      </c>
      <c r="B55" s="133" t="s">
        <v>413</v>
      </c>
      <c r="D55" s="214">
        <v>8747244.4251221139</v>
      </c>
      <c r="E55" s="232"/>
      <c r="F55" s="232"/>
      <c r="G55" s="214">
        <v>3774734.17</v>
      </c>
      <c r="H55" s="114">
        <f t="shared" si="4"/>
        <v>4972510.255122114</v>
      </c>
    </row>
    <row r="56" spans="1:8" ht="18" customHeight="1" x14ac:dyDescent="0.55000000000000004">
      <c r="A56" s="42" t="s">
        <v>264</v>
      </c>
      <c r="B56" s="130" t="s">
        <v>562</v>
      </c>
      <c r="D56" s="214">
        <v>554555.39068399998</v>
      </c>
      <c r="E56" s="232">
        <v>442911.63682429603</v>
      </c>
      <c r="F56" s="120"/>
      <c r="G56" s="113">
        <v>199297.65099999998</v>
      </c>
      <c r="H56" s="114">
        <f t="shared" si="4"/>
        <v>798169.37650829612</v>
      </c>
    </row>
    <row r="57" spans="1:8" ht="18" customHeight="1" x14ac:dyDescent="0.55000000000000004">
      <c r="A57" s="42" t="s">
        <v>266</v>
      </c>
      <c r="B57" s="130"/>
      <c r="D57" s="113"/>
      <c r="E57" s="120"/>
      <c r="F57" s="120"/>
      <c r="G57" s="113"/>
      <c r="H57" s="114">
        <f t="shared" si="4"/>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4"/>
        <v>0</v>
      </c>
    </row>
    <row r="60" spans="1:8" ht="18" customHeight="1" x14ac:dyDescent="0.55000000000000004">
      <c r="A60" s="42" t="s">
        <v>272</v>
      </c>
      <c r="B60" s="127"/>
      <c r="C60" s="126"/>
      <c r="D60" s="125"/>
      <c r="E60" s="125"/>
      <c r="F60" s="125"/>
      <c r="G60" s="125"/>
      <c r="H60" s="114">
        <f t="shared" si="4"/>
        <v>0</v>
      </c>
    </row>
    <row r="61" spans="1:8" ht="18" customHeight="1" x14ac:dyDescent="0.55000000000000004">
      <c r="A61" s="42" t="s">
        <v>274</v>
      </c>
      <c r="B61" s="127"/>
      <c r="C61" s="126"/>
      <c r="D61" s="125"/>
      <c r="E61" s="125"/>
      <c r="F61" s="125"/>
      <c r="G61" s="125"/>
      <c r="H61" s="114">
        <f t="shared" si="4"/>
        <v>0</v>
      </c>
    </row>
    <row r="62" spans="1:8" ht="18" customHeight="1" x14ac:dyDescent="0.55000000000000004">
      <c r="A62" s="42" t="s">
        <v>275</v>
      </c>
      <c r="B62" s="127"/>
      <c r="C62" s="126"/>
      <c r="D62" s="125"/>
      <c r="E62" s="125"/>
      <c r="F62" s="125"/>
      <c r="G62" s="125"/>
      <c r="H62" s="114">
        <f t="shared" si="4"/>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17440953.505806115</v>
      </c>
      <c r="E64" s="114">
        <f t="shared" ref="E64:G64" si="5">SUM(E53:E62)</f>
        <v>1407092.7598261358</v>
      </c>
      <c r="F64" s="114">
        <f t="shared" si="5"/>
        <v>0</v>
      </c>
      <c r="G64" s="114">
        <f t="shared" si="5"/>
        <v>4581401.4709999999</v>
      </c>
      <c r="H64" s="114">
        <f>SUM(H53:H62)</f>
        <v>14266644.79463225</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258">
        <v>652024.9</v>
      </c>
      <c r="E68" s="259">
        <v>520758.46806393709</v>
      </c>
      <c r="F68" s="259"/>
      <c r="G68" s="258">
        <v>316782.78000000003</v>
      </c>
      <c r="H68" s="114">
        <f>(D68+E68)-F68-G68</f>
        <v>856000.58806393715</v>
      </c>
      <c r="J68" s="129"/>
    </row>
    <row r="69" spans="1:10" ht="18" customHeight="1" x14ac:dyDescent="0.55000000000000004">
      <c r="A69" s="42" t="s">
        <v>202</v>
      </c>
      <c r="B69" s="44" t="s">
        <v>153</v>
      </c>
      <c r="D69" s="258"/>
      <c r="E69" s="259"/>
      <c r="F69" s="120"/>
      <c r="G69" s="188"/>
      <c r="H69" s="114">
        <f t="shared" ref="H69:H72" si="6">(D69+E69)-F69-G69</f>
        <v>0</v>
      </c>
    </row>
    <row r="70" spans="1:10" ht="18" customHeight="1" x14ac:dyDescent="0.55000000000000004">
      <c r="A70" s="42" t="s">
        <v>203</v>
      </c>
      <c r="B70" s="130" t="s">
        <v>415</v>
      </c>
      <c r="C70" s="105"/>
      <c r="D70" s="404">
        <v>15227.945</v>
      </c>
      <c r="E70" s="259">
        <v>12162.236917580742</v>
      </c>
      <c r="F70" s="132"/>
      <c r="G70" s="131"/>
      <c r="H70" s="114">
        <f t="shared" si="6"/>
        <v>27390.18191758074</v>
      </c>
    </row>
    <row r="71" spans="1:10" ht="18" customHeight="1" x14ac:dyDescent="0.55000000000000004">
      <c r="A71" s="42" t="s">
        <v>278</v>
      </c>
      <c r="B71" s="130"/>
      <c r="C71" s="105"/>
      <c r="D71" s="131"/>
      <c r="E71" s="120"/>
      <c r="F71" s="132"/>
      <c r="G71" s="131"/>
      <c r="H71" s="114">
        <f t="shared" si="6"/>
        <v>0</v>
      </c>
    </row>
    <row r="72" spans="1:10" ht="18" customHeight="1" x14ac:dyDescent="0.55000000000000004">
      <c r="A72" s="42" t="s">
        <v>279</v>
      </c>
      <c r="B72" s="133"/>
      <c r="C72" s="105"/>
      <c r="D72" s="113"/>
      <c r="E72" s="120"/>
      <c r="F72" s="120"/>
      <c r="G72" s="113"/>
      <c r="H72" s="114">
        <f t="shared" si="6"/>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 t="shared" ref="D74:H74" si="7">SUM(D68:D72)</f>
        <v>667252.84499999997</v>
      </c>
      <c r="E74" s="135">
        <f t="shared" si="7"/>
        <v>532920.70498151786</v>
      </c>
      <c r="F74" s="135">
        <f t="shared" si="7"/>
        <v>0</v>
      </c>
      <c r="G74" s="114">
        <f t="shared" si="7"/>
        <v>316782.78000000003</v>
      </c>
      <c r="H74" s="114">
        <f t="shared" si="7"/>
        <v>883390.76998151792</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214">
        <v>378548.25059199997</v>
      </c>
      <c r="E78" s="136"/>
      <c r="F78" s="122"/>
      <c r="G78" s="113"/>
      <c r="H78" s="114">
        <f t="shared" ref="H78:H80" si="8">(D78-F78-G78)</f>
        <v>378548.25059199997</v>
      </c>
    </row>
    <row r="79" spans="1:10" ht="18" customHeight="1" x14ac:dyDescent="0.55000000000000004">
      <c r="A79" s="42" t="s">
        <v>206</v>
      </c>
      <c r="B79" s="44" t="s">
        <v>157</v>
      </c>
      <c r="D79" s="214">
        <v>58720.757928520004</v>
      </c>
      <c r="E79" s="136"/>
      <c r="F79" s="122"/>
      <c r="G79" s="113"/>
      <c r="H79" s="114">
        <f t="shared" si="8"/>
        <v>58720.757928520004</v>
      </c>
    </row>
    <row r="80" spans="1:10" ht="18" customHeight="1" x14ac:dyDescent="0.55000000000000004">
      <c r="A80" s="42" t="s">
        <v>207</v>
      </c>
      <c r="B80" s="44" t="s">
        <v>158</v>
      </c>
      <c r="D80" s="113"/>
      <c r="E80" s="136"/>
      <c r="F80" s="122"/>
      <c r="G80" s="113"/>
      <c r="H80" s="114">
        <f t="shared" si="8"/>
        <v>0</v>
      </c>
    </row>
    <row r="81" spans="1:8" ht="18" customHeight="1" x14ac:dyDescent="0.55000000000000004">
      <c r="A81" s="42"/>
      <c r="H81" s="137"/>
    </row>
    <row r="82" spans="1:8" ht="18" customHeight="1" x14ac:dyDescent="0.55000000000000004">
      <c r="A82" s="42" t="s">
        <v>159</v>
      </c>
      <c r="B82" s="105" t="s">
        <v>282</v>
      </c>
      <c r="C82" s="105" t="s">
        <v>253</v>
      </c>
      <c r="D82" s="114">
        <f t="shared" ref="D82:H82" si="9">SUM(D77:D80)</f>
        <v>437269.00852051994</v>
      </c>
      <c r="E82" s="138"/>
      <c r="F82" s="114">
        <f t="shared" si="9"/>
        <v>0</v>
      </c>
      <c r="G82" s="114">
        <f t="shared" si="9"/>
        <v>0</v>
      </c>
      <c r="H82" s="114">
        <f t="shared" si="9"/>
        <v>437269.00852051994</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10">(D87+E87)-F87-G87</f>
        <v>0</v>
      </c>
    </row>
    <row r="88" spans="1:8" ht="18" customHeight="1" x14ac:dyDescent="0.55000000000000004">
      <c r="A88" s="42" t="s">
        <v>210</v>
      </c>
      <c r="B88" s="44" t="s">
        <v>186</v>
      </c>
      <c r="D88" s="214">
        <v>64958.286070720002</v>
      </c>
      <c r="E88" s="232">
        <v>51880.806303941965</v>
      </c>
      <c r="F88" s="120"/>
      <c r="G88" s="113"/>
      <c r="H88" s="114">
        <f t="shared" si="10"/>
        <v>116839.09237466197</v>
      </c>
    </row>
    <row r="89" spans="1:8" ht="18" customHeight="1" x14ac:dyDescent="0.55000000000000004">
      <c r="A89" s="42" t="s">
        <v>211</v>
      </c>
      <c r="B89" s="44" t="s">
        <v>162</v>
      </c>
      <c r="D89" s="113"/>
      <c r="E89" s="120"/>
      <c r="F89" s="120"/>
      <c r="G89" s="113"/>
      <c r="H89" s="114">
        <f t="shared" si="10"/>
        <v>0</v>
      </c>
    </row>
    <row r="90" spans="1:8" ht="18" customHeight="1" x14ac:dyDescent="0.55000000000000004">
      <c r="A90" s="42" t="s">
        <v>212</v>
      </c>
      <c r="B90" s="44" t="s">
        <v>163</v>
      </c>
      <c r="D90" s="113"/>
      <c r="E90" s="120"/>
      <c r="F90" s="120"/>
      <c r="G90" s="113"/>
      <c r="H90" s="114">
        <f t="shared" si="10"/>
        <v>0</v>
      </c>
    </row>
    <row r="91" spans="1:8" ht="18" customHeight="1" x14ac:dyDescent="0.55000000000000004">
      <c r="A91" s="42" t="s">
        <v>213</v>
      </c>
      <c r="B91" s="44" t="s">
        <v>164</v>
      </c>
      <c r="D91" s="214">
        <v>208553.11610720001</v>
      </c>
      <c r="E91" s="232">
        <v>166566.95358405155</v>
      </c>
      <c r="F91" s="120"/>
      <c r="G91" s="113"/>
      <c r="H91" s="114">
        <f t="shared" si="10"/>
        <v>375120.06969125156</v>
      </c>
    </row>
    <row r="92" spans="1:8" ht="18" customHeight="1" x14ac:dyDescent="0.55000000000000004">
      <c r="A92" s="42" t="s">
        <v>214</v>
      </c>
      <c r="B92" s="44" t="s">
        <v>187</v>
      </c>
      <c r="D92" s="262">
        <v>79926.044438400015</v>
      </c>
      <c r="E92" s="232">
        <v>63835.237672903822</v>
      </c>
      <c r="F92" s="189"/>
      <c r="G92" s="139"/>
      <c r="H92" s="114">
        <f t="shared" si="10"/>
        <v>143761.28211130382</v>
      </c>
    </row>
    <row r="93" spans="1:8" ht="18" customHeight="1" x14ac:dyDescent="0.55000000000000004">
      <c r="A93" s="42" t="s">
        <v>215</v>
      </c>
      <c r="B93" s="44" t="s">
        <v>189</v>
      </c>
      <c r="D93" s="113"/>
      <c r="E93" s="120"/>
      <c r="F93" s="120"/>
      <c r="G93" s="113"/>
      <c r="H93" s="114">
        <f t="shared" si="10"/>
        <v>0</v>
      </c>
    </row>
    <row r="94" spans="1:8" ht="18" customHeight="1" x14ac:dyDescent="0.55000000000000004">
      <c r="A94" s="42" t="s">
        <v>216</v>
      </c>
      <c r="B94" s="130"/>
      <c r="D94" s="113"/>
      <c r="E94" s="120"/>
      <c r="F94" s="120"/>
      <c r="G94" s="113"/>
      <c r="H94" s="114">
        <f t="shared" si="10"/>
        <v>0</v>
      </c>
    </row>
    <row r="95" spans="1:8" ht="18" customHeight="1" x14ac:dyDescent="0.55000000000000004">
      <c r="A95" s="42" t="s">
        <v>284</v>
      </c>
      <c r="B95" s="130"/>
      <c r="D95" s="113"/>
      <c r="E95" s="120"/>
      <c r="F95" s="120"/>
      <c r="G95" s="113"/>
      <c r="H95" s="114">
        <f t="shared" si="10"/>
        <v>0</v>
      </c>
    </row>
    <row r="96" spans="1:8" ht="18" customHeight="1" x14ac:dyDescent="0.55000000000000004">
      <c r="A96" s="42" t="s">
        <v>285</v>
      </c>
      <c r="B96" s="130"/>
      <c r="D96" s="113"/>
      <c r="E96" s="120"/>
      <c r="F96" s="120"/>
      <c r="G96" s="113"/>
      <c r="H96" s="114">
        <f t="shared" si="10"/>
        <v>0</v>
      </c>
    </row>
    <row r="97" spans="1:8" ht="18" customHeight="1" x14ac:dyDescent="0.55000000000000004">
      <c r="A97" s="42"/>
    </row>
    <row r="98" spans="1:8" ht="18" customHeight="1" x14ac:dyDescent="0.55000000000000004">
      <c r="A98" s="110" t="s">
        <v>166</v>
      </c>
      <c r="B98" s="105" t="s">
        <v>286</v>
      </c>
      <c r="C98" s="105" t="s">
        <v>253</v>
      </c>
      <c r="D98" s="114">
        <f t="shared" ref="D98:H98" si="11">SUM(D86:D96)</f>
        <v>353437.44661632</v>
      </c>
      <c r="E98" s="114">
        <f t="shared" si="11"/>
        <v>282282.99756089732</v>
      </c>
      <c r="F98" s="114">
        <f t="shared" si="11"/>
        <v>0</v>
      </c>
      <c r="G98" s="114">
        <f t="shared" si="11"/>
        <v>0</v>
      </c>
      <c r="H98" s="114">
        <f t="shared" si="11"/>
        <v>635720.44417721732</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14">
        <v>187586.28356607998</v>
      </c>
      <c r="E102" s="232">
        <v>149821.18882220465</v>
      </c>
      <c r="F102" s="120"/>
      <c r="G102" s="113"/>
      <c r="H102" s="114">
        <f>(D102+E102)-F102-G102</f>
        <v>337407.47238828463</v>
      </c>
    </row>
    <row r="103" spans="1:8" ht="18" customHeight="1" x14ac:dyDescent="0.55000000000000004">
      <c r="A103" s="42" t="s">
        <v>220</v>
      </c>
      <c r="B103" s="44" t="s">
        <v>168</v>
      </c>
      <c r="D103" s="214">
        <v>119630.10990319999</v>
      </c>
      <c r="E103" s="232">
        <v>95546.033238164455</v>
      </c>
      <c r="F103" s="120"/>
      <c r="G103" s="113"/>
      <c r="H103" s="114">
        <f t="shared" ref="H103:H106" si="12">(D103+E103)-F103-G103</f>
        <v>215176.14314136445</v>
      </c>
    </row>
    <row r="104" spans="1:8" ht="18" customHeight="1" x14ac:dyDescent="0.55000000000000004">
      <c r="A104" s="42" t="s">
        <v>221</v>
      </c>
      <c r="B104" s="130" t="s">
        <v>563</v>
      </c>
      <c r="D104" s="214">
        <v>74343.3938624</v>
      </c>
      <c r="E104" s="232">
        <v>59376.492981260875</v>
      </c>
      <c r="F104" s="120"/>
      <c r="G104" s="113"/>
      <c r="H104" s="114">
        <f t="shared" si="12"/>
        <v>133719.88684366088</v>
      </c>
    </row>
    <row r="105" spans="1:8" ht="18" customHeight="1" x14ac:dyDescent="0.55000000000000004">
      <c r="A105" s="42" t="s">
        <v>288</v>
      </c>
      <c r="B105" s="130" t="s">
        <v>417</v>
      </c>
      <c r="D105" s="214">
        <v>1881.9299999999998</v>
      </c>
      <c r="E105" s="120"/>
      <c r="F105" s="120"/>
      <c r="G105" s="113"/>
      <c r="H105" s="114">
        <f t="shared" si="12"/>
        <v>1881.9299999999998</v>
      </c>
    </row>
    <row r="106" spans="1:8" ht="18" customHeight="1" x14ac:dyDescent="0.55000000000000004">
      <c r="A106" s="42" t="s">
        <v>289</v>
      </c>
      <c r="B106" s="130"/>
      <c r="D106" s="113"/>
      <c r="E106" s="120"/>
      <c r="F106" s="120"/>
      <c r="G106" s="113"/>
      <c r="H106" s="114">
        <f t="shared" si="12"/>
        <v>0</v>
      </c>
    </row>
    <row r="107" spans="1:8" ht="18" customHeight="1" x14ac:dyDescent="0.55000000000000004">
      <c r="B107" s="105"/>
    </row>
    <row r="108" spans="1:8" ht="18" customHeight="1" x14ac:dyDescent="0.55000000000000004">
      <c r="A108" s="110" t="s">
        <v>170</v>
      </c>
      <c r="B108" s="105" t="s">
        <v>290</v>
      </c>
      <c r="C108" s="105" t="s">
        <v>253</v>
      </c>
      <c r="D108" s="114">
        <f t="shared" ref="D108:H108" si="13">SUM(D102:D106)</f>
        <v>383441.71733167995</v>
      </c>
      <c r="E108" s="114">
        <f t="shared" si="13"/>
        <v>304743.71504162997</v>
      </c>
      <c r="F108" s="114">
        <f t="shared" si="13"/>
        <v>0</v>
      </c>
      <c r="G108" s="114">
        <f t="shared" si="13"/>
        <v>0</v>
      </c>
      <c r="H108" s="114">
        <f t="shared" si="13"/>
        <v>688185.43237330997</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9523790.9300000016</v>
      </c>
      <c r="G111" s="113"/>
      <c r="H111" s="114">
        <f>F111-G111</f>
        <v>9523790.9300000016</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0.79867880515596423</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14">
        <v>425278308.32000005</v>
      </c>
      <c r="F117" s="145"/>
    </row>
    <row r="118" spans="1:7" ht="18" customHeight="1" x14ac:dyDescent="0.55000000000000004">
      <c r="A118" s="42" t="s">
        <v>304</v>
      </c>
      <c r="B118" s="44" t="s">
        <v>305</v>
      </c>
      <c r="E118" s="214">
        <v>31556733.859999996</v>
      </c>
      <c r="F118" s="263" t="s">
        <v>564</v>
      </c>
    </row>
    <row r="119" spans="1:7" ht="18" customHeight="1" x14ac:dyDescent="0.55000000000000004">
      <c r="A119" s="42" t="s">
        <v>306</v>
      </c>
      <c r="B119" s="105" t="s">
        <v>307</v>
      </c>
      <c r="E119" s="114">
        <f>SUM(E117:E118)</f>
        <v>456835042.18000007</v>
      </c>
      <c r="F119" s="146"/>
    </row>
    <row r="120" spans="1:7" ht="18" customHeight="1" x14ac:dyDescent="0.55000000000000004">
      <c r="A120" s="42"/>
      <c r="B120" s="105"/>
      <c r="F120" s="126"/>
    </row>
    <row r="121" spans="1:7" ht="18" customHeight="1" x14ac:dyDescent="0.55000000000000004">
      <c r="A121" s="42" t="s">
        <v>308</v>
      </c>
      <c r="B121" s="105" t="s">
        <v>309</v>
      </c>
      <c r="E121" s="214">
        <v>429916113.99000001</v>
      </c>
      <c r="F121" s="145"/>
    </row>
    <row r="122" spans="1:7" ht="18" customHeight="1" x14ac:dyDescent="0.55000000000000004">
      <c r="A122" s="42"/>
      <c r="E122" s="152"/>
      <c r="F122" s="126"/>
    </row>
    <row r="123" spans="1:7" ht="18" customHeight="1" x14ac:dyDescent="0.55000000000000004">
      <c r="A123" s="42" t="s">
        <v>310</v>
      </c>
      <c r="B123" s="105" t="s">
        <v>311</v>
      </c>
      <c r="E123" s="214">
        <f>E119-E121</f>
        <v>26918928.190000057</v>
      </c>
      <c r="F123" s="145"/>
    </row>
    <row r="124" spans="1:7" ht="18" customHeight="1" x14ac:dyDescent="0.55000000000000004">
      <c r="A124" s="42"/>
      <c r="E124" s="152"/>
      <c r="F124" s="126"/>
    </row>
    <row r="125" spans="1:7" ht="18" customHeight="1" x14ac:dyDescent="0.55000000000000004">
      <c r="A125" s="42" t="s">
        <v>312</v>
      </c>
      <c r="B125" s="105" t="s">
        <v>313</v>
      </c>
      <c r="E125" s="214">
        <v>6006212.1600000001</v>
      </c>
      <c r="F125" s="145"/>
    </row>
    <row r="126" spans="1:7" ht="18" customHeight="1" x14ac:dyDescent="0.55000000000000004">
      <c r="A126" s="42"/>
      <c r="E126" s="152"/>
      <c r="F126" s="126"/>
    </row>
    <row r="127" spans="1:7" ht="18" customHeight="1" x14ac:dyDescent="0.55000000000000004">
      <c r="A127" s="42" t="s">
        <v>314</v>
      </c>
      <c r="B127" s="105" t="s">
        <v>315</v>
      </c>
      <c r="E127" s="214">
        <f>E123+E125</f>
        <v>32925140.350000057</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 t="shared" ref="H132:H135" si="14">(D132+E132)-F132-G132</f>
        <v>0</v>
      </c>
    </row>
    <row r="133" spans="1:8" ht="18" customHeight="1" x14ac:dyDescent="0.55000000000000004">
      <c r="A133" s="42" t="s">
        <v>231</v>
      </c>
      <c r="B133" s="43"/>
      <c r="D133" s="113"/>
      <c r="E133" s="120"/>
      <c r="F133" s="120"/>
      <c r="G133" s="113"/>
      <c r="H133" s="114">
        <f t="shared" si="14"/>
        <v>0</v>
      </c>
    </row>
    <row r="134" spans="1:8" ht="18" customHeight="1" x14ac:dyDescent="0.55000000000000004">
      <c r="A134" s="42" t="s">
        <v>317</v>
      </c>
      <c r="B134" s="43"/>
      <c r="D134" s="113"/>
      <c r="E134" s="120"/>
      <c r="F134" s="120"/>
      <c r="G134" s="113"/>
      <c r="H134" s="114">
        <f t="shared" si="14"/>
        <v>0</v>
      </c>
    </row>
    <row r="135" spans="1:8" ht="18" customHeight="1" x14ac:dyDescent="0.55000000000000004">
      <c r="A135" s="42" t="s">
        <v>318</v>
      </c>
      <c r="B135" s="43"/>
      <c r="D135" s="113"/>
      <c r="E135" s="120"/>
      <c r="F135" s="120"/>
      <c r="G135" s="113"/>
      <c r="H135" s="114">
        <f t="shared" si="14"/>
        <v>0</v>
      </c>
    </row>
    <row r="136" spans="1:8" ht="18" customHeight="1" x14ac:dyDescent="0.55000000000000004">
      <c r="A136" s="110"/>
    </row>
    <row r="137" spans="1:8" ht="18" customHeight="1" x14ac:dyDescent="0.55000000000000004">
      <c r="A137" s="110" t="s">
        <v>174</v>
      </c>
      <c r="B137" s="105" t="s">
        <v>319</v>
      </c>
      <c r="D137" s="114">
        <f t="shared" ref="D137:H137" si="15">SUM(D131:D135)</f>
        <v>0</v>
      </c>
      <c r="E137" s="114">
        <f t="shared" si="15"/>
        <v>0</v>
      </c>
      <c r="F137" s="114">
        <f t="shared" si="15"/>
        <v>0</v>
      </c>
      <c r="G137" s="114">
        <f t="shared" si="15"/>
        <v>0</v>
      </c>
      <c r="H137" s="114">
        <f t="shared" si="15"/>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 t="shared" ref="D141:H141" si="16">D36</f>
        <v>3170914.01070916</v>
      </c>
      <c r="E141" s="147">
        <f t="shared" si="16"/>
        <v>1441923.0387108377</v>
      </c>
      <c r="F141" s="147">
        <f>F36</f>
        <v>0</v>
      </c>
      <c r="G141" s="147">
        <f t="shared" si="16"/>
        <v>0</v>
      </c>
      <c r="H141" s="147">
        <f t="shared" si="16"/>
        <v>4612837.0494199973</v>
      </c>
    </row>
    <row r="142" spans="1:8" ht="18" customHeight="1" x14ac:dyDescent="0.55000000000000004">
      <c r="A142" s="42" t="s">
        <v>148</v>
      </c>
      <c r="B142" s="105" t="s">
        <v>176</v>
      </c>
      <c r="D142" s="147">
        <f t="shared" ref="D142:H142" si="17">D49</f>
        <v>509070.79896908009</v>
      </c>
      <c r="E142" s="147">
        <f t="shared" si="17"/>
        <v>406584.05746041692</v>
      </c>
      <c r="F142" s="147">
        <f>F49</f>
        <v>0</v>
      </c>
      <c r="G142" s="147">
        <f t="shared" si="17"/>
        <v>0</v>
      </c>
      <c r="H142" s="147">
        <f t="shared" si="17"/>
        <v>915654.85642949701</v>
      </c>
    </row>
    <row r="143" spans="1:8" ht="18" customHeight="1" x14ac:dyDescent="0.55000000000000004">
      <c r="A143" s="42" t="s">
        <v>200</v>
      </c>
      <c r="B143" s="105" t="s">
        <v>177</v>
      </c>
      <c r="D143" s="147">
        <f t="shared" ref="D143:H143" si="18">D64</f>
        <v>17440953.505806115</v>
      </c>
      <c r="E143" s="147">
        <f t="shared" si="18"/>
        <v>1407092.7598261358</v>
      </c>
      <c r="F143" s="147">
        <f>F64</f>
        <v>0</v>
      </c>
      <c r="G143" s="147">
        <f t="shared" si="18"/>
        <v>4581401.4709999999</v>
      </c>
      <c r="H143" s="147">
        <f t="shared" si="18"/>
        <v>14266644.79463225</v>
      </c>
    </row>
    <row r="144" spans="1:8" ht="18" customHeight="1" x14ac:dyDescent="0.55000000000000004">
      <c r="A144" s="42" t="s">
        <v>154</v>
      </c>
      <c r="B144" s="105" t="s">
        <v>8</v>
      </c>
      <c r="D144" s="147">
        <f t="shared" ref="D144:H144" si="19">D74</f>
        <v>667252.84499999997</v>
      </c>
      <c r="E144" s="147">
        <f t="shared" si="19"/>
        <v>532920.70498151786</v>
      </c>
      <c r="F144" s="147">
        <f>F74</f>
        <v>0</v>
      </c>
      <c r="G144" s="147">
        <f t="shared" si="19"/>
        <v>316782.78000000003</v>
      </c>
      <c r="H144" s="147">
        <f t="shared" si="19"/>
        <v>883390.76998151792</v>
      </c>
    </row>
    <row r="145" spans="1:8" ht="18" customHeight="1" x14ac:dyDescent="0.55000000000000004">
      <c r="A145" s="42" t="s">
        <v>159</v>
      </c>
      <c r="B145" s="105" t="s">
        <v>9</v>
      </c>
      <c r="D145" s="147">
        <f t="shared" ref="D145:H145" si="20">D82</f>
        <v>437269.00852051994</v>
      </c>
      <c r="E145" s="147">
        <f t="shared" si="20"/>
        <v>0</v>
      </c>
      <c r="F145" s="147">
        <f>F82</f>
        <v>0</v>
      </c>
      <c r="G145" s="147">
        <f t="shared" si="20"/>
        <v>0</v>
      </c>
      <c r="H145" s="147">
        <f t="shared" si="20"/>
        <v>437269.00852051994</v>
      </c>
    </row>
    <row r="146" spans="1:8" ht="18" customHeight="1" x14ac:dyDescent="0.55000000000000004">
      <c r="A146" s="42" t="s">
        <v>166</v>
      </c>
      <c r="B146" s="105" t="s">
        <v>178</v>
      </c>
      <c r="D146" s="147">
        <f t="shared" ref="D146:H146" si="21">D98</f>
        <v>353437.44661632</v>
      </c>
      <c r="E146" s="147">
        <f t="shared" si="21"/>
        <v>282282.99756089732</v>
      </c>
      <c r="F146" s="147">
        <f>F98</f>
        <v>0</v>
      </c>
      <c r="G146" s="147">
        <f t="shared" si="21"/>
        <v>0</v>
      </c>
      <c r="H146" s="147">
        <f t="shared" si="21"/>
        <v>635720.44417721732</v>
      </c>
    </row>
    <row r="147" spans="1:8" ht="18" customHeight="1" x14ac:dyDescent="0.55000000000000004">
      <c r="A147" s="42" t="s">
        <v>170</v>
      </c>
      <c r="B147" s="105" t="s">
        <v>11</v>
      </c>
      <c r="D147" s="114">
        <f t="shared" ref="D147:H147" si="22">D108</f>
        <v>383441.71733167995</v>
      </c>
      <c r="E147" s="114">
        <f t="shared" si="22"/>
        <v>304743.71504162997</v>
      </c>
      <c r="F147" s="114">
        <f>F108</f>
        <v>0</v>
      </c>
      <c r="G147" s="114">
        <f t="shared" si="22"/>
        <v>0</v>
      </c>
      <c r="H147" s="114">
        <f t="shared" si="22"/>
        <v>688185.43237330997</v>
      </c>
    </row>
    <row r="148" spans="1:8" ht="18" customHeight="1" x14ac:dyDescent="0.55000000000000004">
      <c r="A148" s="42" t="s">
        <v>235</v>
      </c>
      <c r="B148" s="105" t="s">
        <v>179</v>
      </c>
      <c r="D148" s="148" t="s">
        <v>321</v>
      </c>
      <c r="E148" s="148" t="s">
        <v>321</v>
      </c>
      <c r="F148" s="148"/>
      <c r="G148" s="148" t="s">
        <v>321</v>
      </c>
      <c r="H148" s="147">
        <f>H111</f>
        <v>9523790.9300000016</v>
      </c>
    </row>
    <row r="149" spans="1:8" ht="18" customHeight="1" x14ac:dyDescent="0.55000000000000004">
      <c r="A149" s="42" t="s">
        <v>174</v>
      </c>
      <c r="B149" s="105" t="s">
        <v>180</v>
      </c>
      <c r="D149" s="114">
        <f t="shared" ref="D149:H149" si="23">D137</f>
        <v>0</v>
      </c>
      <c r="E149" s="114">
        <f t="shared" si="23"/>
        <v>0</v>
      </c>
      <c r="F149" s="114">
        <f>F137</f>
        <v>0</v>
      </c>
      <c r="G149" s="114">
        <f t="shared" si="23"/>
        <v>0</v>
      </c>
      <c r="H149" s="114">
        <f t="shared" si="23"/>
        <v>0</v>
      </c>
    </row>
    <row r="150" spans="1:8" ht="18" customHeight="1" x14ac:dyDescent="0.55000000000000004">
      <c r="A150" s="42" t="s">
        <v>107</v>
      </c>
      <c r="B150" s="105" t="s">
        <v>108</v>
      </c>
      <c r="D150" s="114">
        <f>D18</f>
        <v>7539055.2414415497</v>
      </c>
      <c r="E150" s="114">
        <f>E18</f>
        <v>0</v>
      </c>
      <c r="F150" s="114">
        <f>F18</f>
        <v>0</v>
      </c>
      <c r="G150" s="114">
        <f>G18</f>
        <v>6094894.0974230813</v>
      </c>
      <c r="H150" s="114">
        <f>H18</f>
        <v>1444161.1440184684</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 t="shared" ref="D152:H152" si="24">SUM(D141:D150)</f>
        <v>30501394.574394427</v>
      </c>
      <c r="E152" s="199">
        <f t="shared" si="24"/>
        <v>4375547.2735814359</v>
      </c>
      <c r="F152" s="199">
        <f t="shared" si="24"/>
        <v>0</v>
      </c>
      <c r="G152" s="199">
        <f t="shared" si="24"/>
        <v>10993078.348423082</v>
      </c>
      <c r="H152" s="199">
        <f t="shared" si="24"/>
        <v>33407654.429552782</v>
      </c>
    </row>
    <row r="154" spans="1:8" ht="18" customHeight="1" x14ac:dyDescent="0.55000000000000004">
      <c r="A154" s="110" t="s">
        <v>322</v>
      </c>
      <c r="B154" s="105" t="s">
        <v>323</v>
      </c>
      <c r="D154" s="221">
        <f>H152/E121</f>
        <v>7.7707379050067096E-2</v>
      </c>
    </row>
    <row r="155" spans="1:8" ht="18" customHeight="1" x14ac:dyDescent="0.55000000000000004">
      <c r="A155" s="110" t="s">
        <v>324</v>
      </c>
      <c r="B155" s="105" t="s">
        <v>325</v>
      </c>
      <c r="D155" s="221">
        <f>H152/E127</f>
        <v>1.0146548829989337</v>
      </c>
    </row>
  </sheetData>
  <mergeCells count="4">
    <mergeCell ref="C3:D3"/>
    <mergeCell ref="C5:E5"/>
    <mergeCell ref="C9:E9"/>
    <mergeCell ref="B13:D13"/>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6A20D-60ED-40C7-8571-4722AE29308B}">
  <sheetPr>
    <pageSetUpPr fitToPage="1"/>
  </sheetPr>
  <dimension ref="A1:J155"/>
  <sheetViews>
    <sheetView showGridLines="0" topLeftCell="A129" zoomScaleNormal="10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28.417968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565</v>
      </c>
      <c r="D5" s="550"/>
      <c r="E5" s="550"/>
      <c r="F5" s="155"/>
    </row>
    <row r="6" spans="1:8" ht="18" customHeight="1" x14ac:dyDescent="0.55000000000000004">
      <c r="B6" s="42" t="s">
        <v>239</v>
      </c>
      <c r="C6" s="539">
        <v>210058</v>
      </c>
      <c r="D6" s="539"/>
      <c r="E6" s="539"/>
      <c r="F6" s="158"/>
    </row>
    <row r="7" spans="1:8" ht="18" customHeight="1" x14ac:dyDescent="0.55000000000000004">
      <c r="B7" s="42" t="s">
        <v>241</v>
      </c>
      <c r="C7" s="156">
        <f>661+5</f>
        <v>666</v>
      </c>
      <c r="D7" s="156"/>
      <c r="E7" s="156"/>
      <c r="F7" s="159"/>
    </row>
    <row r="8" spans="1:8" ht="18" customHeight="1" x14ac:dyDescent="0.55000000000000004">
      <c r="C8" s="160"/>
      <c r="D8" s="160"/>
      <c r="E8" s="160"/>
      <c r="F8" s="126"/>
    </row>
    <row r="9" spans="1:8" ht="18" customHeight="1" x14ac:dyDescent="0.55000000000000004">
      <c r="B9" s="42" t="s">
        <v>243</v>
      </c>
      <c r="C9" s="550" t="s">
        <v>566</v>
      </c>
      <c r="D9" s="550"/>
      <c r="E9" s="550"/>
      <c r="F9" s="155"/>
    </row>
    <row r="10" spans="1:8" ht="18" customHeight="1" x14ac:dyDescent="0.55000000000000004">
      <c r="B10" s="42" t="s">
        <v>245</v>
      </c>
      <c r="C10" s="551" t="s">
        <v>567</v>
      </c>
      <c r="D10" s="551"/>
      <c r="E10" s="551"/>
      <c r="F10" s="163"/>
    </row>
    <row r="11" spans="1:8" ht="18" customHeight="1" x14ac:dyDescent="0.55000000000000004">
      <c r="B11" s="42" t="s">
        <v>247</v>
      </c>
      <c r="C11" s="550" t="s">
        <v>568</v>
      </c>
      <c r="D11" s="550"/>
      <c r="E11" s="55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2329769</v>
      </c>
      <c r="E18" s="111"/>
      <c r="F18" s="111"/>
      <c r="G18" s="111">
        <v>1883485</v>
      </c>
      <c r="H18" s="169">
        <f>(D18+E18)-G18</f>
        <v>446284</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4501</v>
      </c>
      <c r="E21" s="120">
        <v>3009.37</v>
      </c>
      <c r="F21" s="120"/>
      <c r="G21" s="113"/>
      <c r="H21" s="114">
        <f>(D21+E21)-F21-G21</f>
        <v>7510.37</v>
      </c>
    </row>
    <row r="22" spans="1:8" ht="18" customHeight="1" x14ac:dyDescent="0.55000000000000004">
      <c r="A22" s="42" t="s">
        <v>116</v>
      </c>
      <c r="B22" s="44" t="s">
        <v>117</v>
      </c>
      <c r="D22" s="113">
        <v>14780</v>
      </c>
      <c r="E22" s="120">
        <f>D22*$E$114</f>
        <v>9881.9079999999994</v>
      </c>
      <c r="F22" s="120"/>
      <c r="G22" s="113"/>
      <c r="H22" s="114">
        <f t="shared" ref="H22:H34" si="0">(D22+E22)-F22-G22</f>
        <v>24661.907999999999</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v>1400</v>
      </c>
      <c r="E26" s="120">
        <v>936.04</v>
      </c>
      <c r="F26" s="120"/>
      <c r="G26" s="113"/>
      <c r="H26" s="114">
        <f>SUM(D26:G26)</f>
        <v>2336.04</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c r="E29" s="120"/>
      <c r="F29" s="120"/>
      <c r="G29" s="113"/>
      <c r="H29" s="114">
        <f t="shared" si="0"/>
        <v>0</v>
      </c>
    </row>
    <row r="30" spans="1:8" ht="18" customHeight="1" x14ac:dyDescent="0.55000000000000004">
      <c r="A30" s="42" t="s">
        <v>131</v>
      </c>
      <c r="B30" s="130" t="s">
        <v>569</v>
      </c>
      <c r="D30" s="113">
        <v>15425.646153846154</v>
      </c>
      <c r="E30" s="120">
        <f>D30*$E$114</f>
        <v>10313.587018461538</v>
      </c>
      <c r="F30" s="120"/>
      <c r="G30" s="113"/>
      <c r="H30" s="114">
        <f t="shared" si="0"/>
        <v>25739.233172307693</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36106.646153846152</v>
      </c>
      <c r="E36" s="114">
        <f>SUM(E21:E34)</f>
        <v>24140.905018461537</v>
      </c>
      <c r="F36" s="114">
        <f>SUM(F21:F34)</f>
        <v>0</v>
      </c>
      <c r="G36" s="114">
        <f>SUM(G21:G34)</f>
        <v>0</v>
      </c>
      <c r="H36" s="114">
        <f>SUM(H21:H34)</f>
        <v>60247.551172307692</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1778875.88</v>
      </c>
      <c r="E40" s="120">
        <f>D40*$E$114</f>
        <v>1189356.413368</v>
      </c>
      <c r="F40" s="120"/>
      <c r="G40" s="113"/>
      <c r="H40" s="114">
        <f>(D40+E40)-F40-G40</f>
        <v>2968232.2933679996</v>
      </c>
    </row>
    <row r="41" spans="1:8" ht="18" customHeight="1" x14ac:dyDescent="0.55000000000000004">
      <c r="A41" s="42" t="s">
        <v>193</v>
      </c>
      <c r="B41" s="44" t="s">
        <v>141</v>
      </c>
      <c r="D41" s="113">
        <v>17531.560000000001</v>
      </c>
      <c r="E41" s="120">
        <f>D41*$E$114</f>
        <v>11721.601016000001</v>
      </c>
      <c r="F41" s="120"/>
      <c r="G41" s="113"/>
      <c r="H41" s="114">
        <f t="shared" ref="H41:H47" si="1">(D41+E41)-F41-G41</f>
        <v>29253.161016000002</v>
      </c>
    </row>
    <row r="42" spans="1:8" ht="18" customHeight="1" x14ac:dyDescent="0.55000000000000004">
      <c r="A42" s="42" t="s">
        <v>194</v>
      </c>
      <c r="B42" s="44" t="s">
        <v>142</v>
      </c>
      <c r="D42" s="113">
        <v>815243</v>
      </c>
      <c r="E42" s="120">
        <f>D42*$E$114</f>
        <v>545071.46979999996</v>
      </c>
      <c r="F42" s="120"/>
      <c r="G42" s="113"/>
      <c r="H42" s="114">
        <f t="shared" si="1"/>
        <v>1360314.4698000001</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2611650.44</v>
      </c>
      <c r="E49" s="114">
        <f>SUM(E40:E47)</f>
        <v>1746149.4841839997</v>
      </c>
      <c r="F49" s="114">
        <f>SUM(F40:F47)</f>
        <v>0</v>
      </c>
      <c r="G49" s="114">
        <f>SUM(G40:G47)</f>
        <v>0</v>
      </c>
      <c r="H49" s="114">
        <f>SUM(H40:H47)</f>
        <v>4357799.9241840001</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 t="shared" ref="H53:H62" si="2">(D53+E53)-F53-G53</f>
        <v>0</v>
      </c>
    </row>
    <row r="54" spans="1:8" ht="18" customHeight="1" x14ac:dyDescent="0.55000000000000004">
      <c r="A54" s="42" t="s">
        <v>260</v>
      </c>
      <c r="B54" s="130" t="s">
        <v>570</v>
      </c>
      <c r="D54" s="113">
        <v>1858535</v>
      </c>
      <c r="E54" s="120">
        <f>D54*$E$114</f>
        <v>1242616.5009999999</v>
      </c>
      <c r="F54" s="120"/>
      <c r="G54" s="113">
        <v>861511</v>
      </c>
      <c r="H54" s="114">
        <f t="shared" si="2"/>
        <v>2239640.5010000002</v>
      </c>
    </row>
    <row r="55" spans="1:8" ht="18" customHeight="1" x14ac:dyDescent="0.55000000000000004">
      <c r="A55" s="42" t="s">
        <v>262</v>
      </c>
      <c r="B55" s="133" t="s">
        <v>571</v>
      </c>
      <c r="D55" s="113">
        <v>3700</v>
      </c>
      <c r="E55" s="120">
        <f>D55*$E$114</f>
        <v>2473.8199999999997</v>
      </c>
      <c r="F55" s="120"/>
      <c r="G55" s="113"/>
      <c r="H55" s="114">
        <f t="shared" si="2"/>
        <v>6173.82</v>
      </c>
    </row>
    <row r="56" spans="1:8" ht="18" customHeight="1" x14ac:dyDescent="0.55000000000000004">
      <c r="A56" s="42" t="s">
        <v>264</v>
      </c>
      <c r="B56" s="130" t="s">
        <v>572</v>
      </c>
      <c r="D56" s="113">
        <v>6817</v>
      </c>
      <c r="E56" s="120">
        <f>D56*$E$114</f>
        <v>4557.8462</v>
      </c>
      <c r="F56" s="120"/>
      <c r="G56" s="113"/>
      <c r="H56" s="114">
        <f t="shared" si="2"/>
        <v>11374.8462</v>
      </c>
    </row>
    <row r="57" spans="1:8" ht="18" customHeight="1" x14ac:dyDescent="0.55000000000000004">
      <c r="A57" s="42"/>
      <c r="B57" s="130"/>
      <c r="D57" s="113"/>
      <c r="E57" s="120"/>
      <c r="F57" s="120"/>
      <c r="G57" s="113"/>
      <c r="H57" s="114"/>
    </row>
    <row r="58" spans="1:8" ht="18" customHeight="1" x14ac:dyDescent="0.55000000000000004">
      <c r="A58" s="42" t="s">
        <v>268</v>
      </c>
      <c r="B58" s="130" t="s">
        <v>573</v>
      </c>
      <c r="D58" s="113">
        <v>1400</v>
      </c>
      <c r="E58" s="120">
        <f>D58*$E$114</f>
        <v>936.04</v>
      </c>
      <c r="F58" s="120"/>
      <c r="G58" s="113"/>
      <c r="H58" s="114">
        <f t="shared" si="2"/>
        <v>2336.04</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1870452</v>
      </c>
      <c r="E64" s="114">
        <f>SUM(E53:E62)</f>
        <v>1250584.2072000001</v>
      </c>
      <c r="F64" s="114">
        <f>SUM(F53:F62)</f>
        <v>0</v>
      </c>
      <c r="G64" s="114">
        <f>SUM(G53:G62)</f>
        <v>861511</v>
      </c>
      <c r="H64" s="114">
        <f>SUM(H53:H62)</f>
        <v>2259525.2072000001</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v>81580</v>
      </c>
      <c r="E79" s="136"/>
      <c r="F79" s="122"/>
      <c r="G79" s="113"/>
      <c r="H79" s="114">
        <f>(D79-F79-G79)</f>
        <v>81580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81580</v>
      </c>
      <c r="E82" s="138"/>
      <c r="F82" s="114">
        <f>SUM(F77:F80)</f>
        <v>0</v>
      </c>
      <c r="G82" s="114">
        <f>SUM(G77:G80)</f>
        <v>0</v>
      </c>
      <c r="H82" s="114">
        <f>SUM(H77:H80)</f>
        <v>81580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c r="E88" s="120"/>
      <c r="F88" s="120"/>
      <c r="G88" s="113"/>
      <c r="H88" s="114">
        <f t="shared" si="3"/>
        <v>0</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c r="E91" s="120"/>
      <c r="F91" s="120"/>
      <c r="G91" s="113"/>
      <c r="H91" s="114">
        <f t="shared" si="3"/>
        <v>0</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0</v>
      </c>
      <c r="E98" s="114">
        <f>SUM(E86:E96)</f>
        <v>0</v>
      </c>
      <c r="F98" s="114">
        <f>SUM(F86:F96)</f>
        <v>0</v>
      </c>
      <c r="G98" s="114">
        <f>SUM(G86:G96)</f>
        <v>0</v>
      </c>
      <c r="H98" s="114">
        <f>SUM(H86:H96)</f>
        <v>0</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80375</v>
      </c>
      <c r="E102" s="120">
        <f>D102*$E$114</f>
        <v>53738.724999999999</v>
      </c>
      <c r="F102" s="120"/>
      <c r="G102" s="113"/>
      <c r="H102" s="114">
        <f>(D102+E102)-F102-G102</f>
        <v>134113.72500000001</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80375</v>
      </c>
      <c r="E108" s="114">
        <f>SUM(E102:E106)</f>
        <v>53738.724999999999</v>
      </c>
      <c r="F108" s="114">
        <f>SUM(F102:F106)</f>
        <v>0</v>
      </c>
      <c r="G108" s="114">
        <f>SUM(G102:G106)</f>
        <v>0</v>
      </c>
      <c r="H108" s="114">
        <f>SUM(H102:H106)</f>
        <v>134113.72500000001</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1023000</v>
      </c>
      <c r="G111" s="113"/>
      <c r="H111" s="114">
        <f>F111-G111</f>
        <v>1023000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0.66859999999999997</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307">
        <v>117106000</v>
      </c>
      <c r="F117" s="145"/>
    </row>
    <row r="118" spans="1:7" ht="18" customHeight="1" x14ac:dyDescent="0.55000000000000004">
      <c r="A118" s="42" t="s">
        <v>304</v>
      </c>
      <c r="B118" s="44" t="s">
        <v>305</v>
      </c>
      <c r="E118" s="307">
        <v>3579000</v>
      </c>
      <c r="F118" s="145"/>
    </row>
    <row r="119" spans="1:7" ht="18" customHeight="1" x14ac:dyDescent="0.55000000000000004">
      <c r="A119" s="42" t="s">
        <v>306</v>
      </c>
      <c r="B119" s="105" t="s">
        <v>307</v>
      </c>
      <c r="E119" s="320">
        <f>SUM(E117:E118)</f>
        <v>120685000</v>
      </c>
      <c r="F119" s="146"/>
    </row>
    <row r="120" spans="1:7" ht="18" customHeight="1" x14ac:dyDescent="0.55000000000000004">
      <c r="A120" s="42"/>
      <c r="B120" s="105"/>
      <c r="E120" s="323"/>
      <c r="F120" s="126"/>
    </row>
    <row r="121" spans="1:7" ht="18" customHeight="1" x14ac:dyDescent="0.55000000000000004">
      <c r="A121" s="42" t="s">
        <v>308</v>
      </c>
      <c r="B121" s="105" t="s">
        <v>309</v>
      </c>
      <c r="E121" s="307">
        <v>115219000</v>
      </c>
      <c r="F121" s="145"/>
    </row>
    <row r="122" spans="1:7" ht="18" customHeight="1" x14ac:dyDescent="0.55000000000000004">
      <c r="A122" s="42"/>
      <c r="E122" s="323"/>
      <c r="F122" s="126"/>
    </row>
    <row r="123" spans="1:7" ht="18" customHeight="1" x14ac:dyDescent="0.55000000000000004">
      <c r="A123" s="42" t="s">
        <v>310</v>
      </c>
      <c r="B123" s="105" t="s">
        <v>311</v>
      </c>
      <c r="E123" s="307">
        <f>E119-E121</f>
        <v>5466000</v>
      </c>
      <c r="F123" s="145"/>
    </row>
    <row r="124" spans="1:7" ht="18" customHeight="1" x14ac:dyDescent="0.55000000000000004">
      <c r="A124" s="42"/>
      <c r="E124" s="323"/>
      <c r="F124" s="126"/>
    </row>
    <row r="125" spans="1:7" ht="18" customHeight="1" x14ac:dyDescent="0.55000000000000004">
      <c r="A125" s="42" t="s">
        <v>312</v>
      </c>
      <c r="B125" s="105" t="s">
        <v>313</v>
      </c>
      <c r="E125" s="307">
        <v>-5068000</v>
      </c>
      <c r="F125" s="145"/>
    </row>
    <row r="126" spans="1:7" ht="18" customHeight="1" x14ac:dyDescent="0.55000000000000004">
      <c r="A126" s="42"/>
      <c r="E126" s="323"/>
      <c r="F126" s="126"/>
    </row>
    <row r="127" spans="1:7" ht="18" customHeight="1" x14ac:dyDescent="0.55000000000000004">
      <c r="A127" s="42" t="s">
        <v>314</v>
      </c>
      <c r="B127" s="105" t="s">
        <v>315</v>
      </c>
      <c r="E127" s="307">
        <f>E123+E125</f>
        <v>398000</v>
      </c>
      <c r="F127" s="145"/>
    </row>
    <row r="128" spans="1:7" ht="18" customHeight="1" x14ac:dyDescent="0.55000000000000004">
      <c r="A128" s="42"/>
      <c r="E128" s="405"/>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36106.646153846152</v>
      </c>
      <c r="E141" s="147">
        <f>E36</f>
        <v>24140.905018461537</v>
      </c>
      <c r="F141" s="147">
        <f>F36</f>
        <v>0</v>
      </c>
      <c r="G141" s="147">
        <f>G36</f>
        <v>0</v>
      </c>
      <c r="H141" s="147">
        <f>H36</f>
        <v>60247.551172307692</v>
      </c>
    </row>
    <row r="142" spans="1:8" ht="18" customHeight="1" x14ac:dyDescent="0.55000000000000004">
      <c r="A142" s="42" t="s">
        <v>148</v>
      </c>
      <c r="B142" s="105" t="s">
        <v>176</v>
      </c>
      <c r="D142" s="147">
        <f>D49</f>
        <v>2611650.44</v>
      </c>
      <c r="E142" s="147">
        <f>E49</f>
        <v>1746149.4841839997</v>
      </c>
      <c r="F142" s="147">
        <f>F49</f>
        <v>0</v>
      </c>
      <c r="G142" s="147">
        <f>G49</f>
        <v>0</v>
      </c>
      <c r="H142" s="147">
        <f>H49</f>
        <v>4357799.9241840001</v>
      </c>
    </row>
    <row r="143" spans="1:8" ht="18" customHeight="1" x14ac:dyDescent="0.55000000000000004">
      <c r="A143" s="42" t="s">
        <v>200</v>
      </c>
      <c r="B143" s="105" t="s">
        <v>177</v>
      </c>
      <c r="D143" s="147">
        <f>D64</f>
        <v>1870452</v>
      </c>
      <c r="E143" s="147">
        <f>E64</f>
        <v>1250584.2072000001</v>
      </c>
      <c r="F143" s="147">
        <f>F64</f>
        <v>0</v>
      </c>
      <c r="G143" s="147">
        <f>G64</f>
        <v>861511</v>
      </c>
      <c r="H143" s="147">
        <f>H64</f>
        <v>2259525.2072000001</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81580</v>
      </c>
      <c r="E145" s="147">
        <f>E82</f>
        <v>0</v>
      </c>
      <c r="F145" s="147">
        <f>F82</f>
        <v>0</v>
      </c>
      <c r="G145" s="147">
        <f>G82</f>
        <v>0</v>
      </c>
      <c r="H145" s="147">
        <f>H82</f>
        <v>81580</v>
      </c>
    </row>
    <row r="146" spans="1:8" ht="18" customHeight="1" x14ac:dyDescent="0.55000000000000004">
      <c r="A146" s="42" t="s">
        <v>166</v>
      </c>
      <c r="B146" s="105" t="s">
        <v>178</v>
      </c>
      <c r="D146" s="147">
        <f>D98</f>
        <v>0</v>
      </c>
      <c r="E146" s="147">
        <f>E98</f>
        <v>0</v>
      </c>
      <c r="F146" s="147">
        <f>F98</f>
        <v>0</v>
      </c>
      <c r="G146" s="147">
        <f>G98</f>
        <v>0</v>
      </c>
      <c r="H146" s="147">
        <f>H98</f>
        <v>0</v>
      </c>
    </row>
    <row r="147" spans="1:8" ht="18" customHeight="1" x14ac:dyDescent="0.55000000000000004">
      <c r="A147" s="42" t="s">
        <v>170</v>
      </c>
      <c r="B147" s="105" t="s">
        <v>11</v>
      </c>
      <c r="D147" s="114">
        <f>D108</f>
        <v>80375</v>
      </c>
      <c r="E147" s="114">
        <f>E108</f>
        <v>53738.724999999999</v>
      </c>
      <c r="F147" s="114">
        <f>F108</f>
        <v>0</v>
      </c>
      <c r="G147" s="114">
        <f>G108</f>
        <v>0</v>
      </c>
      <c r="H147" s="114">
        <f>H108</f>
        <v>134113.72500000001</v>
      </c>
    </row>
    <row r="148" spans="1:8" ht="18" customHeight="1" x14ac:dyDescent="0.55000000000000004">
      <c r="A148" s="42" t="s">
        <v>235</v>
      </c>
      <c r="B148" s="105" t="s">
        <v>179</v>
      </c>
      <c r="D148" s="148" t="s">
        <v>321</v>
      </c>
      <c r="E148" s="148" t="s">
        <v>321</v>
      </c>
      <c r="F148" s="148"/>
      <c r="G148" s="148" t="s">
        <v>321</v>
      </c>
      <c r="H148" s="147">
        <f>H111</f>
        <v>1023000</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2329769</v>
      </c>
      <c r="E150" s="114">
        <f>E18</f>
        <v>0</v>
      </c>
      <c r="F150" s="114">
        <f>F18</f>
        <v>0</v>
      </c>
      <c r="G150" s="114">
        <f>G18</f>
        <v>1883485</v>
      </c>
      <c r="H150" s="114">
        <f>H18</f>
        <v>446284</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7009933.0861538462</v>
      </c>
      <c r="E152" s="199">
        <f>SUM(E141:E150)</f>
        <v>3074613.3214024617</v>
      </c>
      <c r="F152" s="199">
        <f>SUM(F141:F150)</f>
        <v>0</v>
      </c>
      <c r="G152" s="199">
        <f>SUM(G141:G150)</f>
        <v>2744996</v>
      </c>
      <c r="H152" s="199">
        <f>SUM(H141:H150)</f>
        <v>8362550.4075563075</v>
      </c>
    </row>
    <row r="154" spans="1:8" ht="18" customHeight="1" x14ac:dyDescent="0.55000000000000004">
      <c r="A154" s="110" t="s">
        <v>322</v>
      </c>
      <c r="B154" s="105" t="s">
        <v>323</v>
      </c>
      <c r="D154" s="200">
        <f>H152/E121</f>
        <v>7.2579612803064658E-2</v>
      </c>
    </row>
    <row r="155" spans="1:8" ht="18" customHeight="1" x14ac:dyDescent="0.55000000000000004">
      <c r="A155" s="110" t="s">
        <v>324</v>
      </c>
      <c r="B155" s="105" t="s">
        <v>325</v>
      </c>
      <c r="D155" s="200">
        <f>H152/E127</f>
        <v>21.011433184814845</v>
      </c>
    </row>
  </sheetData>
  <mergeCells count="7">
    <mergeCell ref="B13:D13"/>
    <mergeCell ref="C2:D2"/>
    <mergeCell ref="C5:E5"/>
    <mergeCell ref="C6:E6"/>
    <mergeCell ref="C9:E9"/>
    <mergeCell ref="C10:E10"/>
    <mergeCell ref="C11:E11"/>
  </mergeCells>
  <printOptions headings="1" gridLines="1"/>
  <pageMargins left="0.17" right="0.16" top="0.35" bottom="0.32" header="0.17" footer="0.17"/>
  <pageSetup paperSize="5" scale="84" fitToHeight="0" orientation="landscape" r:id="rId1"/>
  <headerFooter alignWithMargins="0">
    <oddFooter>&amp;L&amp;Z&amp;F.xls&amp;C&amp;P of &amp;N&amp;R&amp;D</oddFooter>
  </headerFooter>
  <rowBreaks count="4" manualBreakCount="4">
    <brk id="37" max="16383" man="1"/>
    <brk id="74" max="16383" man="1"/>
    <brk id="109" max="16383" man="1"/>
    <brk id="138" max="16383" man="1"/>
  </rowBreaks>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11FA-F18E-4FA1-BB29-513244D6DE4F}">
  <dimension ref="A2:J155"/>
  <sheetViews>
    <sheetView showGridLines="0" topLeftCell="A128"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2" spans="1:8" ht="18" customHeight="1" x14ac:dyDescent="0.55000000000000004">
      <c r="C2" s="154"/>
      <c r="D2" s="154"/>
      <c r="E2" s="154"/>
      <c r="F2" s="154"/>
      <c r="G2" s="154"/>
      <c r="H2" s="154"/>
    </row>
    <row r="3" spans="1:8" ht="18" customHeight="1" x14ac:dyDescent="0.55000000000000004">
      <c r="C3" s="530"/>
      <c r="D3" s="530"/>
    </row>
    <row r="4" spans="1:8" ht="18" customHeight="1" x14ac:dyDescent="0.55000000000000004">
      <c r="B4" s="105" t="s">
        <v>237</v>
      </c>
    </row>
    <row r="5" spans="1:8" ht="18" customHeight="1" x14ac:dyDescent="0.55000000000000004">
      <c r="B5" s="42" t="s">
        <v>238</v>
      </c>
      <c r="C5" s="535" t="s">
        <v>574</v>
      </c>
      <c r="D5" s="535"/>
      <c r="E5" s="535"/>
    </row>
    <row r="6" spans="1:8" ht="18" customHeight="1" x14ac:dyDescent="0.55000000000000004">
      <c r="B6" s="42" t="s">
        <v>239</v>
      </c>
      <c r="C6" s="202">
        <v>60</v>
      </c>
      <c r="D6" s="202"/>
      <c r="E6" s="202"/>
      <c r="F6" s="155"/>
    </row>
    <row r="7" spans="1:8" ht="18" customHeight="1" x14ac:dyDescent="0.55000000000000004">
      <c r="B7" s="42" t="s">
        <v>241</v>
      </c>
      <c r="C7" s="203">
        <v>373</v>
      </c>
      <c r="D7" s="156"/>
      <c r="E7" s="156"/>
      <c r="F7" s="158"/>
    </row>
    <row r="8" spans="1:8" ht="18" customHeight="1" x14ac:dyDescent="0.55000000000000004">
      <c r="F8" s="159"/>
    </row>
    <row r="9" spans="1:8" ht="18" customHeight="1" x14ac:dyDescent="0.55000000000000004">
      <c r="B9" s="42" t="s">
        <v>243</v>
      </c>
      <c r="C9" s="535" t="s">
        <v>409</v>
      </c>
      <c r="D9" s="535"/>
      <c r="E9" s="535"/>
      <c r="F9" s="155"/>
    </row>
    <row r="10" spans="1:8" ht="18" customHeight="1" x14ac:dyDescent="0.55000000000000004">
      <c r="B10" s="42" t="s">
        <v>245</v>
      </c>
      <c r="C10" s="231" t="s">
        <v>410</v>
      </c>
      <c r="D10" s="231"/>
      <c r="E10" s="231"/>
      <c r="F10" s="163"/>
    </row>
    <row r="11" spans="1:8" ht="18" customHeight="1" x14ac:dyDescent="0.55000000000000004">
      <c r="B11" s="42" t="s">
        <v>247</v>
      </c>
      <c r="C11" s="256" t="s">
        <v>575</v>
      </c>
      <c r="D11" s="230"/>
      <c r="E11" s="23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887472.54069192067</v>
      </c>
      <c r="E18" s="111"/>
      <c r="F18" s="111"/>
      <c r="G18" s="111">
        <v>717470.68785955512</v>
      </c>
      <c r="H18" s="169">
        <f>(D18+E18)-G18</f>
        <v>170001.85283236555</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14">
        <v>59728.275840400005</v>
      </c>
      <c r="E21" s="232">
        <v>35764.763390750391</v>
      </c>
      <c r="F21" s="120"/>
      <c r="G21" s="113"/>
      <c r="H21" s="114">
        <f>(D21+E21)-F21-G21</f>
        <v>95493.039231150397</v>
      </c>
    </row>
    <row r="22" spans="1:8" ht="18" customHeight="1" x14ac:dyDescent="0.55000000000000004">
      <c r="A22" s="42" t="s">
        <v>116</v>
      </c>
      <c r="B22" s="44" t="s">
        <v>117</v>
      </c>
      <c r="D22" s="214">
        <v>3551.1798432000001</v>
      </c>
      <c r="E22" s="232">
        <v>2126.41508670744</v>
      </c>
      <c r="F22" s="120"/>
      <c r="G22" s="113"/>
      <c r="H22" s="114">
        <f t="shared" ref="H22:H34" si="0">(D22+E22)-F22-G22</f>
        <v>5677.59492990744</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214">
        <v>261394.83146016</v>
      </c>
      <c r="E25" s="232">
        <v>156520.91354048852</v>
      </c>
      <c r="F25" s="232"/>
      <c r="G25" s="214">
        <v>249468.28</v>
      </c>
      <c r="H25" s="114">
        <f t="shared" si="0"/>
        <v>168447.46500064855</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214">
        <v>329067.12992159999</v>
      </c>
      <c r="E29" s="232">
        <v>197042.48742701567</v>
      </c>
      <c r="F29" s="232"/>
      <c r="G29" s="214">
        <v>38465</v>
      </c>
      <c r="H29" s="114">
        <f t="shared" si="0"/>
        <v>487644.61734861566</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653741.41706536</v>
      </c>
      <c r="E36" s="114">
        <f>SUM(E21:E34)</f>
        <v>391454.57944496203</v>
      </c>
      <c r="F36" s="114">
        <f>SUM(F21:F34)</f>
        <v>0</v>
      </c>
      <c r="G36" s="114">
        <f>SUM(G21:G34)</f>
        <v>287933.28000000003</v>
      </c>
      <c r="H36" s="114">
        <f>SUM(H21:H34)</f>
        <v>757262.71651032206</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214">
        <v>34272</v>
      </c>
      <c r="E41" s="232">
        <v>20521.770529641133</v>
      </c>
      <c r="F41" s="120"/>
      <c r="G41" s="113"/>
      <c r="H41" s="114">
        <f t="shared" ref="H41:H47" si="1">(D41+E41)-F41-G41</f>
        <v>54793.77052964113</v>
      </c>
    </row>
    <row r="42" spans="1:8" ht="18" customHeight="1" x14ac:dyDescent="0.55000000000000004">
      <c r="A42" s="42" t="s">
        <v>194</v>
      </c>
      <c r="B42" s="44" t="s">
        <v>142</v>
      </c>
      <c r="D42" s="214">
        <v>6853.9053496799997</v>
      </c>
      <c r="E42" s="232">
        <v>4104.0579136908473</v>
      </c>
      <c r="F42" s="120"/>
      <c r="G42" s="113"/>
      <c r="H42" s="114">
        <f t="shared" si="1"/>
        <v>10957.963263370846</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41125.905349679997</v>
      </c>
      <c r="E49" s="114">
        <f>SUM(E40:E47)</f>
        <v>24625.828443331979</v>
      </c>
      <c r="F49" s="114">
        <f>SUM(F40:F47)</f>
        <v>0</v>
      </c>
      <c r="G49" s="114">
        <f>SUM(G40:G47)</f>
        <v>0</v>
      </c>
      <c r="H49" s="114">
        <f>SUM(H40:H47)</f>
        <v>65751.733793011983</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116" t="s">
        <v>562</v>
      </c>
      <c r="D54" s="214">
        <v>29975.967064</v>
      </c>
      <c r="E54" s="232">
        <v>17949.343997767523</v>
      </c>
      <c r="F54" s="120"/>
      <c r="G54" s="214">
        <v>10772.846000000001</v>
      </c>
      <c r="H54" s="114">
        <f t="shared" ref="H54:H62" si="2">(D54+E54)-F54-G54</f>
        <v>37152.465061767522</v>
      </c>
    </row>
    <row r="55" spans="1:8" ht="18" customHeight="1" x14ac:dyDescent="0.55000000000000004">
      <c r="A55" s="42" t="s">
        <v>262</v>
      </c>
      <c r="B55" s="130" t="s">
        <v>413</v>
      </c>
      <c r="D55" s="214">
        <v>2333242.2598231044</v>
      </c>
      <c r="E55" s="232"/>
      <c r="F55" s="120"/>
      <c r="G55" s="214">
        <v>291005.59999999998</v>
      </c>
      <c r="H55" s="114">
        <f t="shared" si="2"/>
        <v>2042236.6598231043</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2363218.2268871046</v>
      </c>
      <c r="E64" s="114">
        <f>SUM(E53:E62)</f>
        <v>17949.343997767523</v>
      </c>
      <c r="F64" s="114">
        <f>SUM(F53:F62)</f>
        <v>0</v>
      </c>
      <c r="G64" s="114">
        <f>SUM(G53:G62)</f>
        <v>301778.446</v>
      </c>
      <c r="H64" s="114">
        <f>SUM(H53:H62)</f>
        <v>2079389.1248848718</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214">
        <v>175426.60830399999</v>
      </c>
      <c r="E78" s="136"/>
      <c r="F78" s="122"/>
      <c r="G78" s="113"/>
      <c r="H78" s="114">
        <f>(D78-F78-G78)</f>
        <v>175426.60830399999</v>
      </c>
    </row>
    <row r="79" spans="1:10" ht="18" customHeight="1" x14ac:dyDescent="0.55000000000000004">
      <c r="A79" s="42" t="s">
        <v>206</v>
      </c>
      <c r="B79" s="44" t="s">
        <v>157</v>
      </c>
      <c r="D79" s="214">
        <v>3980.8517799199999</v>
      </c>
      <c r="E79" s="136"/>
      <c r="F79" s="122"/>
      <c r="G79" s="113"/>
      <c r="H79" s="114">
        <f>(D79-F79-G79)</f>
        <v>3980.8517799199999</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179407.46008391998</v>
      </c>
      <c r="E82" s="138"/>
      <c r="F82" s="114">
        <f>SUM(F77:F80)</f>
        <v>0</v>
      </c>
      <c r="G82" s="114">
        <f>SUM(G77:G80)</f>
        <v>0</v>
      </c>
      <c r="H82" s="114">
        <f>SUM(H77:H80)</f>
        <v>179407.46008391998</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214">
        <v>3129.8533011200002</v>
      </c>
      <c r="E88" s="232">
        <v>1874.1284791382013</v>
      </c>
      <c r="F88" s="120"/>
      <c r="G88" s="113"/>
      <c r="H88" s="114">
        <f t="shared" si="3"/>
        <v>5003.981780258202</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214">
        <v>11273.141411199998</v>
      </c>
      <c r="E91" s="232">
        <v>6750.2573876295874</v>
      </c>
      <c r="F91" s="120"/>
      <c r="G91" s="113"/>
      <c r="H91" s="114">
        <f t="shared" si="3"/>
        <v>18023.398798829585</v>
      </c>
    </row>
    <row r="92" spans="1:8" ht="18" customHeight="1" x14ac:dyDescent="0.55000000000000004">
      <c r="A92" s="42" t="s">
        <v>214</v>
      </c>
      <c r="B92" s="44" t="s">
        <v>187</v>
      </c>
      <c r="D92" s="262">
        <v>4320.3267264000006</v>
      </c>
      <c r="E92" s="232">
        <v>2586.973438732974</v>
      </c>
      <c r="F92" s="189"/>
      <c r="G92" s="139"/>
      <c r="H92" s="114">
        <f t="shared" si="3"/>
        <v>6907.3001651329741</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18723.321438719999</v>
      </c>
      <c r="E98" s="114">
        <f>SUM(E86:E96)</f>
        <v>11211.359305500762</v>
      </c>
      <c r="F98" s="114">
        <f>SUM(F86:F96)</f>
        <v>0</v>
      </c>
      <c r="G98" s="114">
        <f>SUM(G86:G96)</f>
        <v>0</v>
      </c>
      <c r="H98" s="114">
        <f>SUM(H86:H96)</f>
        <v>29934.680744220765</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14">
        <v>10139.79911168</v>
      </c>
      <c r="E102" s="232">
        <v>6071.6220409242524</v>
      </c>
      <c r="F102" s="120"/>
      <c r="G102" s="113"/>
      <c r="H102" s="114">
        <f>(D102+E102)-F102-G102</f>
        <v>16211.421152604253</v>
      </c>
    </row>
    <row r="103" spans="1:8" ht="18" customHeight="1" x14ac:dyDescent="0.55000000000000004">
      <c r="A103" s="42" t="s">
        <v>220</v>
      </c>
      <c r="B103" s="44" t="s">
        <v>168</v>
      </c>
      <c r="D103" s="214">
        <v>6466.4924272000007</v>
      </c>
      <c r="E103" s="232">
        <v>3872.0784816369205</v>
      </c>
      <c r="F103" s="120"/>
      <c r="G103" s="113"/>
      <c r="H103" s="114">
        <f>(D103+E103)-F103-G103</f>
        <v>10338.570908836922</v>
      </c>
    </row>
    <row r="104" spans="1:8" ht="18" customHeight="1" x14ac:dyDescent="0.55000000000000004">
      <c r="A104" s="42" t="s">
        <v>221</v>
      </c>
      <c r="B104" s="130" t="s">
        <v>416</v>
      </c>
      <c r="D104" s="214">
        <v>4018.5618304000009</v>
      </c>
      <c r="E104" s="232">
        <v>2406.2792875421183</v>
      </c>
      <c r="F104" s="120"/>
      <c r="G104" s="113"/>
      <c r="H104" s="114">
        <f>(D104+E104)-F104-G104</f>
        <v>6424.8411179421191</v>
      </c>
    </row>
    <row r="105" spans="1:8" ht="18" customHeight="1" x14ac:dyDescent="0.55000000000000004">
      <c r="A105" s="42" t="s">
        <v>288</v>
      </c>
      <c r="B105" s="130" t="s">
        <v>417</v>
      </c>
      <c r="D105" s="214">
        <v>1098.51</v>
      </c>
      <c r="E105" s="232"/>
      <c r="F105" s="120"/>
      <c r="G105" s="113"/>
      <c r="H105" s="114">
        <f>(D105+E105)-F105-G105</f>
        <v>1098.51</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21723.363369280003</v>
      </c>
      <c r="E108" s="114">
        <f>SUM(E102:E106)</f>
        <v>12349.97981010329</v>
      </c>
      <c r="F108" s="114">
        <f>SUM(F102:F106)</f>
        <v>0</v>
      </c>
      <c r="G108" s="114">
        <f>SUM(G102:G106)</f>
        <v>0</v>
      </c>
      <c r="H108" s="114">
        <f>SUM(H102:H106)</f>
        <v>34073.343179383293</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214">
        <v>613542.59</v>
      </c>
      <c r="G111" s="113"/>
      <c r="H111" s="114">
        <f>F111-G111</f>
        <v>613542.59</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0.59879115691063067</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14">
        <v>55617219.290000014</v>
      </c>
      <c r="F117" s="145"/>
    </row>
    <row r="118" spans="1:7" ht="18" customHeight="1" x14ac:dyDescent="0.55000000000000004">
      <c r="A118" s="42" t="s">
        <v>304</v>
      </c>
      <c r="B118" s="44" t="s">
        <v>305</v>
      </c>
      <c r="E118" s="214">
        <v>6580635.6200000001</v>
      </c>
      <c r="F118" s="263" t="s">
        <v>576</v>
      </c>
    </row>
    <row r="119" spans="1:7" ht="18" customHeight="1" x14ac:dyDescent="0.55000000000000004">
      <c r="A119" s="42" t="s">
        <v>306</v>
      </c>
      <c r="B119" s="105" t="s">
        <v>307</v>
      </c>
      <c r="E119" s="114">
        <f>SUM(E117:E118)</f>
        <v>62197854.910000011</v>
      </c>
      <c r="F119" s="146"/>
    </row>
    <row r="120" spans="1:7" ht="18" customHeight="1" x14ac:dyDescent="0.55000000000000004">
      <c r="A120" s="42"/>
      <c r="B120" s="105"/>
      <c r="F120" s="126"/>
    </row>
    <row r="121" spans="1:7" ht="18" customHeight="1" x14ac:dyDescent="0.55000000000000004">
      <c r="A121" s="42" t="s">
        <v>308</v>
      </c>
      <c r="B121" s="105" t="s">
        <v>309</v>
      </c>
      <c r="E121" s="214">
        <v>61599332.670000017</v>
      </c>
      <c r="F121" s="145"/>
    </row>
    <row r="122" spans="1:7" ht="18" customHeight="1" x14ac:dyDescent="0.55000000000000004">
      <c r="A122" s="42"/>
      <c r="E122" s="152"/>
      <c r="F122" s="126"/>
    </row>
    <row r="123" spans="1:7" ht="18" customHeight="1" x14ac:dyDescent="0.55000000000000004">
      <c r="A123" s="42" t="s">
        <v>310</v>
      </c>
      <c r="B123" s="105" t="s">
        <v>311</v>
      </c>
      <c r="E123" s="214">
        <f>E119-E121</f>
        <v>598522.23999999464</v>
      </c>
      <c r="F123" s="145"/>
    </row>
    <row r="124" spans="1:7" ht="18" customHeight="1" x14ac:dyDescent="0.55000000000000004">
      <c r="A124" s="42"/>
      <c r="E124" s="152"/>
      <c r="F124" s="126"/>
    </row>
    <row r="125" spans="1:7" ht="18" customHeight="1" x14ac:dyDescent="0.55000000000000004">
      <c r="A125" s="42" t="s">
        <v>312</v>
      </c>
      <c r="B125" s="105" t="s">
        <v>313</v>
      </c>
      <c r="E125" s="214">
        <v>39885.06</v>
      </c>
      <c r="F125" s="145"/>
    </row>
    <row r="126" spans="1:7" ht="18" customHeight="1" x14ac:dyDescent="0.55000000000000004">
      <c r="A126" s="42"/>
      <c r="E126" s="152"/>
      <c r="F126" s="126"/>
    </row>
    <row r="127" spans="1:7" ht="18" customHeight="1" x14ac:dyDescent="0.55000000000000004">
      <c r="A127" s="42" t="s">
        <v>314</v>
      </c>
      <c r="B127" s="105" t="s">
        <v>315</v>
      </c>
      <c r="E127" s="214">
        <f>E123+E125</f>
        <v>638407.29999999469</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653741.41706536</v>
      </c>
      <c r="E141" s="147">
        <f>E36</f>
        <v>391454.57944496203</v>
      </c>
      <c r="F141" s="147">
        <f>F36</f>
        <v>0</v>
      </c>
      <c r="G141" s="147">
        <f>G36</f>
        <v>287933.28000000003</v>
      </c>
      <c r="H141" s="147">
        <f>H36</f>
        <v>757262.71651032206</v>
      </c>
    </row>
    <row r="142" spans="1:8" ht="18" customHeight="1" x14ac:dyDescent="0.55000000000000004">
      <c r="A142" s="42" t="s">
        <v>148</v>
      </c>
      <c r="B142" s="105" t="s">
        <v>176</v>
      </c>
      <c r="D142" s="147">
        <f>D49</f>
        <v>41125.905349679997</v>
      </c>
      <c r="E142" s="147">
        <f>E49</f>
        <v>24625.828443331979</v>
      </c>
      <c r="F142" s="147">
        <f>F49</f>
        <v>0</v>
      </c>
      <c r="G142" s="147">
        <f>G49</f>
        <v>0</v>
      </c>
      <c r="H142" s="147">
        <f>H49</f>
        <v>65751.733793011983</v>
      </c>
    </row>
    <row r="143" spans="1:8" ht="18" customHeight="1" x14ac:dyDescent="0.55000000000000004">
      <c r="A143" s="42" t="s">
        <v>200</v>
      </c>
      <c r="B143" s="105" t="s">
        <v>177</v>
      </c>
      <c r="D143" s="147">
        <f>D64</f>
        <v>2363218.2268871046</v>
      </c>
      <c r="E143" s="147">
        <f>E64</f>
        <v>17949.343997767523</v>
      </c>
      <c r="F143" s="147">
        <f>F64</f>
        <v>0</v>
      </c>
      <c r="G143" s="147">
        <f>G64</f>
        <v>301778.446</v>
      </c>
      <c r="H143" s="147">
        <f>H64</f>
        <v>2079389.1248848718</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179407.46008391998</v>
      </c>
      <c r="E145" s="147">
        <f>E82</f>
        <v>0</v>
      </c>
      <c r="F145" s="147">
        <f>F82</f>
        <v>0</v>
      </c>
      <c r="G145" s="147">
        <f>G82</f>
        <v>0</v>
      </c>
      <c r="H145" s="147">
        <f>H82</f>
        <v>179407.46008391998</v>
      </c>
    </row>
    <row r="146" spans="1:8" ht="18" customHeight="1" x14ac:dyDescent="0.55000000000000004">
      <c r="A146" s="42" t="s">
        <v>166</v>
      </c>
      <c r="B146" s="105" t="s">
        <v>178</v>
      </c>
      <c r="D146" s="147">
        <f>D98</f>
        <v>18723.321438719999</v>
      </c>
      <c r="E146" s="147">
        <f>E98</f>
        <v>11211.359305500762</v>
      </c>
      <c r="F146" s="147">
        <f>F98</f>
        <v>0</v>
      </c>
      <c r="G146" s="147">
        <f>G98</f>
        <v>0</v>
      </c>
      <c r="H146" s="147">
        <f>H98</f>
        <v>29934.680744220765</v>
      </c>
    </row>
    <row r="147" spans="1:8" ht="18" customHeight="1" x14ac:dyDescent="0.55000000000000004">
      <c r="A147" s="42" t="s">
        <v>170</v>
      </c>
      <c r="B147" s="105" t="s">
        <v>11</v>
      </c>
      <c r="D147" s="114">
        <f>D108</f>
        <v>21723.363369280003</v>
      </c>
      <c r="E147" s="114">
        <f>E108</f>
        <v>12349.97981010329</v>
      </c>
      <c r="F147" s="114">
        <f>F108</f>
        <v>0</v>
      </c>
      <c r="G147" s="114">
        <f>G108</f>
        <v>0</v>
      </c>
      <c r="H147" s="114">
        <f>H108</f>
        <v>34073.343179383293</v>
      </c>
    </row>
    <row r="148" spans="1:8" ht="18" customHeight="1" x14ac:dyDescent="0.55000000000000004">
      <c r="A148" s="42" t="s">
        <v>235</v>
      </c>
      <c r="B148" s="105" t="s">
        <v>179</v>
      </c>
      <c r="D148" s="148" t="s">
        <v>321</v>
      </c>
      <c r="E148" s="148" t="s">
        <v>321</v>
      </c>
      <c r="F148" s="148"/>
      <c r="G148" s="148" t="s">
        <v>321</v>
      </c>
      <c r="H148" s="147">
        <f>H111</f>
        <v>613542.59</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887472.54069192067</v>
      </c>
      <c r="E150" s="114">
        <f>E18</f>
        <v>0</v>
      </c>
      <c r="F150" s="114">
        <f>F18</f>
        <v>0</v>
      </c>
      <c r="G150" s="114">
        <f>G18</f>
        <v>717470.68785955512</v>
      </c>
      <c r="H150" s="114">
        <f>H18</f>
        <v>170001.85283236555</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4165412.234885985</v>
      </c>
      <c r="E152" s="199">
        <f>SUM(E141:E150)</f>
        <v>457591.09100166563</v>
      </c>
      <c r="F152" s="199">
        <f>SUM(F141:F150)</f>
        <v>0</v>
      </c>
      <c r="G152" s="199">
        <f>SUM(G141:G150)</f>
        <v>1307182.413859555</v>
      </c>
      <c r="H152" s="199">
        <f>SUM(H141:H150)</f>
        <v>3929363.5020280955</v>
      </c>
    </row>
    <row r="154" spans="1:8" ht="18" customHeight="1" x14ac:dyDescent="0.55000000000000004">
      <c r="A154" s="110" t="s">
        <v>322</v>
      </c>
      <c r="B154" s="105" t="s">
        <v>323</v>
      </c>
      <c r="D154" s="200">
        <f>H152/E121</f>
        <v>6.3789059584110824E-2</v>
      </c>
    </row>
    <row r="155" spans="1:8" ht="18" customHeight="1" x14ac:dyDescent="0.55000000000000004">
      <c r="A155" s="110" t="s">
        <v>324</v>
      </c>
      <c r="B155" s="105" t="s">
        <v>325</v>
      </c>
      <c r="D155" s="200">
        <f>H152/E127</f>
        <v>6.1549476361378206</v>
      </c>
    </row>
  </sheetData>
  <mergeCells count="4">
    <mergeCell ref="C3:D3"/>
    <mergeCell ref="C5:E5"/>
    <mergeCell ref="C9:E9"/>
    <mergeCell ref="B13:D13"/>
  </mergeCells>
  <hyperlinks>
    <hyperlink ref="C11" r:id="rId1" xr:uid="{6A0FBAA2-3FEE-4A84-9492-15F4F666CF1C}"/>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92B8-3E99-43C9-A901-0545D09E992A}">
  <sheetPr>
    <tabColor theme="3" tint="0.59999389629810485"/>
    <pageSetUpPr fitToPage="1"/>
  </sheetPr>
  <dimension ref="A1:I59"/>
  <sheetViews>
    <sheetView showGridLines="0" zoomScaleNormal="100" workbookViewId="0">
      <pane ySplit="2" topLeftCell="A3" activePane="bottomLeft" state="frozen"/>
      <selection pane="bottomLeft"/>
    </sheetView>
  </sheetViews>
  <sheetFormatPr defaultColWidth="9.26171875" defaultRowHeight="12.3" x14ac:dyDescent="0.4"/>
  <cols>
    <col min="1" max="1" width="18.41796875" style="44" customWidth="1"/>
    <col min="2" max="2" width="51.68359375" style="44" bestFit="1" customWidth="1"/>
    <col min="3" max="3" width="19.26171875" style="44" customWidth="1"/>
    <col min="4" max="5" width="20.578125" style="44" customWidth="1"/>
    <col min="6" max="6" width="23.41796875" style="44" customWidth="1"/>
    <col min="7" max="7" width="20.578125" style="44" customWidth="1"/>
    <col min="8" max="8" width="23.26171875" style="44" customWidth="1"/>
    <col min="9" max="9" width="25" style="44" customWidth="1"/>
    <col min="10" max="10" width="9.26171875" style="44" customWidth="1"/>
    <col min="11" max="16384" width="9.26171875" style="44"/>
  </cols>
  <sheetData>
    <row r="1" spans="1:9" ht="23.1" x14ac:dyDescent="0.85">
      <c r="A1" s="521" t="s">
        <v>667</v>
      </c>
      <c r="B1" s="418"/>
      <c r="C1" s="418"/>
      <c r="D1" s="419"/>
      <c r="E1" s="419"/>
      <c r="F1" s="419"/>
      <c r="G1" s="419"/>
      <c r="H1" s="420"/>
      <c r="I1" s="421"/>
    </row>
    <row r="2" spans="1:9" s="68" customFormat="1" ht="57.6" x14ac:dyDescent="0.55000000000000004">
      <c r="A2" s="488" t="s">
        <v>621</v>
      </c>
      <c r="B2" s="488" t="s">
        <v>14</v>
      </c>
      <c r="C2" s="489" t="s">
        <v>622</v>
      </c>
      <c r="D2" s="490" t="s">
        <v>623</v>
      </c>
      <c r="E2" s="490" t="s">
        <v>624</v>
      </c>
      <c r="F2" s="490" t="s">
        <v>625</v>
      </c>
      <c r="G2" s="490" t="s">
        <v>626</v>
      </c>
      <c r="H2" s="489" t="s">
        <v>627</v>
      </c>
      <c r="I2" s="491" t="s">
        <v>628</v>
      </c>
    </row>
    <row r="3" spans="1:9" ht="14.4" x14ac:dyDescent="0.55000000000000004">
      <c r="A3" s="11">
        <v>210001</v>
      </c>
      <c r="B3" s="11" t="s">
        <v>15</v>
      </c>
      <c r="C3" s="481">
        <f>'DME-NSP-all'!C3</f>
        <v>5067299.9999999991</v>
      </c>
      <c r="D3" s="492">
        <f>'DME-NSP-all'!D3</f>
        <v>362959</v>
      </c>
      <c r="E3" s="492">
        <f>'DME-NSP-all'!E3</f>
        <v>362964</v>
      </c>
      <c r="F3" s="492">
        <v>0</v>
      </c>
      <c r="G3" s="481">
        <v>1165166.5</v>
      </c>
      <c r="H3" s="481">
        <f>'Charity in Rates'!C3</f>
        <v>9872100</v>
      </c>
      <c r="I3" s="493">
        <f t="shared" ref="I3:I34" si="0">SUM(C3:H3)</f>
        <v>16830489.5</v>
      </c>
    </row>
    <row r="4" spans="1:9" ht="14.4" x14ac:dyDescent="0.55000000000000004">
      <c r="A4" s="12" t="s">
        <v>76</v>
      </c>
      <c r="B4" s="11" t="s">
        <v>75</v>
      </c>
      <c r="C4" s="481">
        <f>'DME-NSP-all'!C4</f>
        <v>161545930.68299937</v>
      </c>
      <c r="D4" s="492">
        <f>'DME-NSP-all'!D4</f>
        <v>1602322</v>
      </c>
      <c r="E4" s="492">
        <f>'DME-NSP-all'!E4</f>
        <v>1602324</v>
      </c>
      <c r="F4" s="492">
        <v>20846.827970100803</v>
      </c>
      <c r="G4" s="481">
        <v>2066012.08345</v>
      </c>
      <c r="H4" s="481">
        <f>'Charity in Rates'!C4</f>
        <v>22001000</v>
      </c>
      <c r="I4" s="493">
        <f t="shared" si="0"/>
        <v>188838435.59441945</v>
      </c>
    </row>
    <row r="5" spans="1:9" ht="14.4" x14ac:dyDescent="0.55000000000000004">
      <c r="A5" s="12" t="s">
        <v>74</v>
      </c>
      <c r="B5" s="11" t="s">
        <v>73</v>
      </c>
      <c r="C5" s="481">
        <f>'DME-NSP-all'!C5</f>
        <v>5899614.1900000004</v>
      </c>
      <c r="D5" s="492">
        <f>'DME-NSP-all'!D5</f>
        <v>371258</v>
      </c>
      <c r="E5" s="492">
        <f>'DME-NSP-all'!E5</f>
        <v>371256</v>
      </c>
      <c r="F5" s="492">
        <v>0</v>
      </c>
      <c r="G5" s="481">
        <v>2652849.1082000001</v>
      </c>
      <c r="H5" s="481">
        <f>'Charity in Rates'!C5</f>
        <v>11259441.84</v>
      </c>
      <c r="I5" s="493">
        <f t="shared" si="0"/>
        <v>20554419.1382</v>
      </c>
    </row>
    <row r="6" spans="1:9" ht="14.4" x14ac:dyDescent="0.55000000000000004">
      <c r="A6" s="11">
        <v>210004</v>
      </c>
      <c r="B6" s="11" t="s">
        <v>658</v>
      </c>
      <c r="C6" s="481">
        <f>'DME-NSP-all'!C6</f>
        <v>2445270</v>
      </c>
      <c r="D6" s="492">
        <f>'DME-NSP-all'!D6</f>
        <v>512631</v>
      </c>
      <c r="E6" s="492">
        <f>'DME-NSP-all'!E6</f>
        <v>512628</v>
      </c>
      <c r="F6" s="492">
        <v>0</v>
      </c>
      <c r="G6" s="483">
        <v>758470.84700000007</v>
      </c>
      <c r="H6" s="481">
        <f>'Charity in Rates'!C6</f>
        <v>26508262.789999999</v>
      </c>
      <c r="I6" s="493">
        <f t="shared" si="0"/>
        <v>30737262.636999998</v>
      </c>
    </row>
    <row r="7" spans="1:9" ht="14.4" x14ac:dyDescent="0.55000000000000004">
      <c r="A7" s="11">
        <v>210005</v>
      </c>
      <c r="B7" s="11" t="s">
        <v>71</v>
      </c>
      <c r="C7" s="481">
        <f>'DME-NSP-all'!C7</f>
        <v>0</v>
      </c>
      <c r="D7" s="492">
        <f>'DME-NSP-all'!D7</f>
        <v>358754</v>
      </c>
      <c r="E7" s="492">
        <f>'DME-NSP-all'!E7</f>
        <v>358752</v>
      </c>
      <c r="F7" s="492">
        <v>0</v>
      </c>
      <c r="G7" s="483">
        <v>861949</v>
      </c>
      <c r="H7" s="481">
        <f>'Charity in Rates'!C7</f>
        <v>7323740.2300000004</v>
      </c>
      <c r="I7" s="493">
        <f t="shared" si="0"/>
        <v>8903195.2300000004</v>
      </c>
    </row>
    <row r="8" spans="1:9" ht="14.4" x14ac:dyDescent="0.55000000000000004">
      <c r="A8" s="11">
        <v>210006</v>
      </c>
      <c r="B8" s="11" t="s">
        <v>70</v>
      </c>
      <c r="C8" s="481">
        <f>'DME-NSP-all'!C8</f>
        <v>0</v>
      </c>
      <c r="D8" s="492">
        <f>'DME-NSP-all'!D8</f>
        <v>100311</v>
      </c>
      <c r="E8" s="492">
        <f>'DME-NSP-all'!E8</f>
        <v>100308</v>
      </c>
      <c r="F8" s="492">
        <v>0</v>
      </c>
      <c r="G8" s="492">
        <v>0</v>
      </c>
      <c r="H8" s="481">
        <f>'Charity in Rates'!C8</f>
        <v>1298000</v>
      </c>
      <c r="I8" s="493">
        <f t="shared" si="0"/>
        <v>1498619</v>
      </c>
    </row>
    <row r="9" spans="1:9" ht="14.4" x14ac:dyDescent="0.55000000000000004">
      <c r="A9" s="11">
        <v>210008</v>
      </c>
      <c r="B9" s="11" t="s">
        <v>69</v>
      </c>
      <c r="C9" s="481">
        <f>'DME-NSP-all'!C9</f>
        <v>5003207.6874727393</v>
      </c>
      <c r="D9" s="492">
        <f>'DME-NSP-all'!D9</f>
        <v>548690</v>
      </c>
      <c r="E9" s="492">
        <f>'DME-NSP-all'!E9</f>
        <v>548688</v>
      </c>
      <c r="F9" s="492">
        <v>0</v>
      </c>
      <c r="G9" s="483">
        <v>275563.15710000001</v>
      </c>
      <c r="H9" s="481">
        <f>'Charity in Rates'!C9</f>
        <v>20692798</v>
      </c>
      <c r="I9" s="493">
        <f t="shared" si="0"/>
        <v>27068946.844572738</v>
      </c>
    </row>
    <row r="10" spans="1:9" ht="14.4" x14ac:dyDescent="0.55000000000000004">
      <c r="A10" s="11">
        <v>210009</v>
      </c>
      <c r="B10" s="11" t="s">
        <v>17</v>
      </c>
      <c r="C10" s="481">
        <f>'DME-NSP-all'!C10</f>
        <v>126582417.74030872</v>
      </c>
      <c r="D10" s="492">
        <f>'DME-NSP-all'!D10</f>
        <v>2468450</v>
      </c>
      <c r="E10" s="492">
        <f>'DME-NSP-all'!E10</f>
        <v>2468448</v>
      </c>
      <c r="F10" s="494">
        <v>66883.57307074008</v>
      </c>
      <c r="G10" s="483">
        <v>3994470.3155000005</v>
      </c>
      <c r="H10" s="481">
        <f>'Charity in Rates'!C10</f>
        <v>43951600.000000007</v>
      </c>
      <c r="I10" s="493">
        <f t="shared" si="0"/>
        <v>179532269.62887946</v>
      </c>
    </row>
    <row r="11" spans="1:9" ht="14.4" x14ac:dyDescent="0.55000000000000004">
      <c r="A11" s="11">
        <v>210010</v>
      </c>
      <c r="B11" s="11" t="s">
        <v>67</v>
      </c>
      <c r="C11" s="481">
        <f>'DME-NSP-all'!C11</f>
        <v>0</v>
      </c>
      <c r="D11" s="492">
        <f>'DME-NSP-all'!D11</f>
        <v>38595</v>
      </c>
      <c r="E11" s="492">
        <f>'DME-NSP-all'!E11</f>
        <v>38592</v>
      </c>
      <c r="F11" s="492">
        <v>0</v>
      </c>
      <c r="G11" s="492">
        <v>0</v>
      </c>
      <c r="H11" s="481">
        <f>'Charity in Rates'!C11</f>
        <v>323000</v>
      </c>
      <c r="I11" s="493">
        <f t="shared" si="0"/>
        <v>400187</v>
      </c>
    </row>
    <row r="12" spans="1:9" ht="14.4" x14ac:dyDescent="0.55000000000000004">
      <c r="A12" s="11">
        <v>210011</v>
      </c>
      <c r="B12" s="11" t="s">
        <v>66</v>
      </c>
      <c r="C12" s="481">
        <f>'DME-NSP-all'!C12</f>
        <v>5944161.5154257035</v>
      </c>
      <c r="D12" s="492">
        <f>'DME-NSP-all'!D12</f>
        <v>420145</v>
      </c>
      <c r="E12" s="492">
        <f>'DME-NSP-all'!E12</f>
        <v>420144</v>
      </c>
      <c r="F12" s="492">
        <v>0</v>
      </c>
      <c r="G12" s="483">
        <v>634034.69699999993</v>
      </c>
      <c r="H12" s="481">
        <f>'Charity in Rates'!C12</f>
        <v>14976630.789999999</v>
      </c>
      <c r="I12" s="493">
        <f t="shared" si="0"/>
        <v>22395116.0024257</v>
      </c>
    </row>
    <row r="13" spans="1:9" ht="14.4" x14ac:dyDescent="0.55000000000000004">
      <c r="A13" s="11">
        <v>210012</v>
      </c>
      <c r="B13" s="11" t="s">
        <v>18</v>
      </c>
      <c r="C13" s="481">
        <f>'DME-NSP-all'!C13</f>
        <v>20400776.102135241</v>
      </c>
      <c r="D13" s="492">
        <f>'DME-NSP-all'!D13</f>
        <v>824394</v>
      </c>
      <c r="E13" s="492">
        <f>'DME-NSP-all'!E13</f>
        <v>824400</v>
      </c>
      <c r="F13" s="494">
        <v>6427.7719574477478</v>
      </c>
      <c r="G13" s="483">
        <v>1104029.22575</v>
      </c>
      <c r="H13" s="481">
        <f>'Charity in Rates'!C13</f>
        <v>11468052</v>
      </c>
      <c r="I13" s="493">
        <f t="shared" si="0"/>
        <v>34628079.099842682</v>
      </c>
    </row>
    <row r="14" spans="1:9" ht="14.4" x14ac:dyDescent="0.55000000000000004">
      <c r="A14" s="11">
        <v>210013</v>
      </c>
      <c r="B14" s="11" t="s">
        <v>401</v>
      </c>
      <c r="C14" s="481">
        <f>'DME-NSP-all'!C14</f>
        <v>0</v>
      </c>
      <c r="D14" s="492">
        <f>'DME-NSP-all'!D14</f>
        <v>39284</v>
      </c>
      <c r="E14" s="492">
        <f>'DME-NSP-all'!E14</f>
        <v>39288</v>
      </c>
      <c r="F14" s="492">
        <v>0</v>
      </c>
      <c r="G14" s="492">
        <v>0</v>
      </c>
      <c r="H14" s="481">
        <f>'Charity in Rates'!C14</f>
        <v>166170.28</v>
      </c>
      <c r="I14" s="493">
        <f t="shared" si="0"/>
        <v>244742.28</v>
      </c>
    </row>
    <row r="15" spans="1:9" ht="14.4" x14ac:dyDescent="0.55000000000000004">
      <c r="A15" s="11">
        <v>210015</v>
      </c>
      <c r="B15" s="11" t="s">
        <v>64</v>
      </c>
      <c r="C15" s="481">
        <f>'DME-NSP-all'!C15</f>
        <v>10939283.621875122</v>
      </c>
      <c r="D15" s="492">
        <f>'DME-NSP-all'!D15</f>
        <v>590598</v>
      </c>
      <c r="E15" s="492">
        <f>'DME-NSP-all'!E15</f>
        <v>590604</v>
      </c>
      <c r="F15" s="494">
        <v>11292.031817137935</v>
      </c>
      <c r="G15" s="483">
        <v>281098.00294999999</v>
      </c>
      <c r="H15" s="481">
        <f>'Charity in Rates'!C15</f>
        <v>13546067.060000001</v>
      </c>
      <c r="I15" s="493">
        <f t="shared" si="0"/>
        <v>25958942.716642261</v>
      </c>
    </row>
    <row r="16" spans="1:9" ht="14.4" x14ac:dyDescent="0.55000000000000004">
      <c r="A16" s="11">
        <v>210016</v>
      </c>
      <c r="B16" s="11" t="s">
        <v>629</v>
      </c>
      <c r="C16" s="481">
        <f>'DME-NSP-all'!C16</f>
        <v>0</v>
      </c>
      <c r="D16" s="492">
        <f>'DME-NSP-all'!D16</f>
        <v>328724.8</v>
      </c>
      <c r="E16" s="492">
        <f>'DME-NSP-all'!E16</f>
        <v>328728</v>
      </c>
      <c r="F16" s="492">
        <v>0</v>
      </c>
      <c r="G16" s="483">
        <v>444953.05815</v>
      </c>
      <c r="H16" s="481">
        <f>'Charity in Rates'!C16</f>
        <v>9643669</v>
      </c>
      <c r="I16" s="493">
        <f t="shared" si="0"/>
        <v>10746074.85815</v>
      </c>
    </row>
    <row r="17" spans="1:9" ht="14.4" x14ac:dyDescent="0.55000000000000004">
      <c r="A17" s="11">
        <v>210017</v>
      </c>
      <c r="B17" s="11" t="s">
        <v>62</v>
      </c>
      <c r="C17" s="481">
        <f>'DME-NSP-all'!C17</f>
        <v>0</v>
      </c>
      <c r="D17" s="492">
        <f>'DME-NSP-all'!D17</f>
        <v>59968</v>
      </c>
      <c r="E17" s="492">
        <f>'DME-NSP-all'!E17</f>
        <v>59964</v>
      </c>
      <c r="F17" s="492">
        <v>0</v>
      </c>
      <c r="G17" s="492">
        <v>0</v>
      </c>
      <c r="H17" s="481">
        <f>'Charity in Rates'!C17</f>
        <v>2844438.7629637816</v>
      </c>
      <c r="I17" s="493">
        <f t="shared" si="0"/>
        <v>2964370.7629637816</v>
      </c>
    </row>
    <row r="18" spans="1:9" ht="14.4" x14ac:dyDescent="0.55000000000000004">
      <c r="A18" s="11">
        <v>210018</v>
      </c>
      <c r="B18" s="11" t="s">
        <v>61</v>
      </c>
      <c r="C18" s="481">
        <f>'DME-NSP-all'!C18</f>
        <v>0</v>
      </c>
      <c r="D18" s="492">
        <f>'DME-NSP-all'!D18</f>
        <v>183547</v>
      </c>
      <c r="E18" s="492">
        <f>'DME-NSP-all'!E18</f>
        <v>183552</v>
      </c>
      <c r="F18" s="492">
        <v>0</v>
      </c>
      <c r="G18" s="492">
        <v>0</v>
      </c>
      <c r="H18" s="481">
        <f>'Charity in Rates'!C18</f>
        <v>5332558.58</v>
      </c>
      <c r="I18" s="493">
        <f t="shared" si="0"/>
        <v>5699657.5800000001</v>
      </c>
    </row>
    <row r="19" spans="1:9" ht="14.4" x14ac:dyDescent="0.55000000000000004">
      <c r="A19" s="11">
        <v>210019</v>
      </c>
      <c r="B19" s="11" t="s">
        <v>655</v>
      </c>
      <c r="C19" s="481">
        <f>'DME-NSP-all'!C19</f>
        <v>0</v>
      </c>
      <c r="D19" s="492">
        <f>'DME-NSP-all'!D19</f>
        <v>460021</v>
      </c>
      <c r="E19" s="492">
        <f>'DME-NSP-all'!E19</f>
        <v>460020</v>
      </c>
      <c r="F19" s="492">
        <v>0</v>
      </c>
      <c r="G19" s="483">
        <v>1763515.125</v>
      </c>
      <c r="H19" s="481">
        <f>'Charity in Rates'!C19</f>
        <v>11866700</v>
      </c>
      <c r="I19" s="493">
        <f t="shared" si="0"/>
        <v>14550256.125</v>
      </c>
    </row>
    <row r="20" spans="1:9" ht="14.4" x14ac:dyDescent="0.55000000000000004">
      <c r="A20" s="11">
        <v>210022</v>
      </c>
      <c r="B20" s="11" t="s">
        <v>59</v>
      </c>
      <c r="C20" s="481">
        <f>'DME-NSP-all'!C20</f>
        <v>448868.60355</v>
      </c>
      <c r="D20" s="492">
        <f>'DME-NSP-all'!D20</f>
        <v>323439</v>
      </c>
      <c r="E20" s="492">
        <f>'DME-NSP-all'!E20</f>
        <v>323436</v>
      </c>
      <c r="F20" s="492">
        <v>0</v>
      </c>
      <c r="G20" s="483">
        <v>696192.07605000003</v>
      </c>
      <c r="H20" s="481">
        <f>'Charity in Rates'!C20</f>
        <v>6501012.9999999991</v>
      </c>
      <c r="I20" s="493">
        <f t="shared" si="0"/>
        <v>8292948.6795999995</v>
      </c>
    </row>
    <row r="21" spans="1:9" ht="14.4" x14ac:dyDescent="0.55000000000000004">
      <c r="A21" s="11">
        <v>210023</v>
      </c>
      <c r="B21" s="11" t="s">
        <v>58</v>
      </c>
      <c r="C21" s="481">
        <f>'DME-NSP-all'!C21</f>
        <v>5968635.4724685429</v>
      </c>
      <c r="D21" s="492">
        <f>'DME-NSP-all'!D21</f>
        <v>640391</v>
      </c>
      <c r="E21" s="492">
        <f>'DME-NSP-all'!E21</f>
        <v>640392</v>
      </c>
      <c r="F21" s="492">
        <v>0</v>
      </c>
      <c r="G21" s="492">
        <v>0</v>
      </c>
      <c r="H21" s="481">
        <f>'Charity in Rates'!C21</f>
        <v>4976327.4400000004</v>
      </c>
      <c r="I21" s="493">
        <f t="shared" si="0"/>
        <v>12225745.912468543</v>
      </c>
    </row>
    <row r="22" spans="1:9" ht="14.4" x14ac:dyDescent="0.55000000000000004">
      <c r="A22" s="11">
        <v>210024</v>
      </c>
      <c r="B22" s="11" t="s">
        <v>20</v>
      </c>
      <c r="C22" s="481">
        <f>'DME-NSP-all'!C22</f>
        <v>12353291.781843524</v>
      </c>
      <c r="D22" s="492">
        <f>'DME-NSP-all'!D22</f>
        <v>431563</v>
      </c>
      <c r="E22" s="492">
        <f>'DME-NSP-all'!E22</f>
        <v>431568</v>
      </c>
      <c r="F22" s="494">
        <v>8686.178320875335</v>
      </c>
      <c r="G22" s="483">
        <v>211205.80875</v>
      </c>
      <c r="H22" s="481">
        <f>'Charity in Rates'!C22</f>
        <v>7871609.1099999994</v>
      </c>
      <c r="I22" s="493">
        <f t="shared" si="0"/>
        <v>21307923.878914401</v>
      </c>
    </row>
    <row r="23" spans="1:9" ht="14.4" x14ac:dyDescent="0.55000000000000004">
      <c r="A23" s="11">
        <v>210027</v>
      </c>
      <c r="B23" s="11" t="s">
        <v>57</v>
      </c>
      <c r="C23" s="481">
        <f>'DME-NSP-all'!C23</f>
        <v>0</v>
      </c>
      <c r="D23" s="492">
        <f>'DME-NSP-all'!D23</f>
        <v>317291.5</v>
      </c>
      <c r="E23" s="492">
        <f>'DME-NSP-all'!E23</f>
        <v>317292</v>
      </c>
      <c r="F23" s="492">
        <v>0</v>
      </c>
      <c r="G23" s="483">
        <v>1132030.5</v>
      </c>
      <c r="H23" s="481">
        <f>'Charity in Rates'!C23</f>
        <v>13031700</v>
      </c>
      <c r="I23" s="493">
        <f t="shared" si="0"/>
        <v>14798314</v>
      </c>
    </row>
    <row r="24" spans="1:9" ht="14.4" x14ac:dyDescent="0.55000000000000004">
      <c r="A24" s="11">
        <v>210028</v>
      </c>
      <c r="B24" s="11" t="s">
        <v>56</v>
      </c>
      <c r="C24" s="481">
        <f>'DME-NSP-all'!C24</f>
        <v>0</v>
      </c>
      <c r="D24" s="492">
        <f>'DME-NSP-all'!D24</f>
        <v>199026</v>
      </c>
      <c r="E24" s="492">
        <f>'DME-NSP-all'!E24</f>
        <v>199032</v>
      </c>
      <c r="F24" s="492">
        <v>0</v>
      </c>
      <c r="G24" s="483">
        <v>175372.13430000001</v>
      </c>
      <c r="H24" s="481">
        <f>'Charity in Rates'!C24</f>
        <v>3720619.74</v>
      </c>
      <c r="I24" s="493">
        <f t="shared" si="0"/>
        <v>4294049.8743000003</v>
      </c>
    </row>
    <row r="25" spans="1:9" ht="14.4" x14ac:dyDescent="0.55000000000000004">
      <c r="A25" s="11">
        <v>210029</v>
      </c>
      <c r="B25" s="11" t="s">
        <v>55</v>
      </c>
      <c r="C25" s="481">
        <f>'DME-NSP-all'!C25</f>
        <v>27599516.851944394</v>
      </c>
      <c r="D25" s="492">
        <f>'DME-NSP-all'!D25</f>
        <v>666316</v>
      </c>
      <c r="E25" s="492">
        <f>'DME-NSP-all'!E25</f>
        <v>666312</v>
      </c>
      <c r="F25" s="494">
        <v>17997.761480853693</v>
      </c>
      <c r="G25" s="483">
        <v>1158023.9155000001</v>
      </c>
      <c r="H25" s="481">
        <f>'Charity in Rates'!C25</f>
        <v>23211000.000000004</v>
      </c>
      <c r="I25" s="493">
        <f t="shared" si="0"/>
        <v>53319166.528925255</v>
      </c>
    </row>
    <row r="26" spans="1:9" ht="14.4" x14ac:dyDescent="0.55000000000000004">
      <c r="A26" s="11">
        <v>210030</v>
      </c>
      <c r="B26" s="11" t="s">
        <v>54</v>
      </c>
      <c r="C26" s="481">
        <f>'DME-NSP-all'!C26</f>
        <v>0</v>
      </c>
      <c r="D26" s="492">
        <f>'DME-NSP-all'!D26</f>
        <v>44652</v>
      </c>
      <c r="E26" s="492">
        <f>'DME-NSP-all'!E26</f>
        <v>44652</v>
      </c>
      <c r="F26" s="492">
        <v>0</v>
      </c>
      <c r="G26" s="492">
        <v>0</v>
      </c>
      <c r="H26" s="481">
        <f>'Charity in Rates'!C26</f>
        <v>1034000</v>
      </c>
      <c r="I26" s="493">
        <f t="shared" si="0"/>
        <v>1123304</v>
      </c>
    </row>
    <row r="27" spans="1:9" ht="14.4" x14ac:dyDescent="0.55000000000000004">
      <c r="A27" s="11">
        <v>210032</v>
      </c>
      <c r="B27" s="11" t="s">
        <v>21</v>
      </c>
      <c r="C27" s="481">
        <f>'DME-NSP-all'!C27</f>
        <v>0</v>
      </c>
      <c r="D27" s="492">
        <f>'DME-NSP-all'!D27</f>
        <v>163369</v>
      </c>
      <c r="E27" s="492">
        <f>'DME-NSP-all'!E27</f>
        <v>163368</v>
      </c>
      <c r="F27" s="492">
        <v>0</v>
      </c>
      <c r="G27" s="492">
        <v>0</v>
      </c>
      <c r="H27" s="481">
        <f>'Charity in Rates'!C27</f>
        <v>2395904.4999999995</v>
      </c>
      <c r="I27" s="493">
        <f t="shared" si="0"/>
        <v>2722641.4999999995</v>
      </c>
    </row>
    <row r="28" spans="1:9" ht="14.4" x14ac:dyDescent="0.55000000000000004">
      <c r="A28" s="11">
        <v>210033</v>
      </c>
      <c r="B28" s="11" t="s">
        <v>52</v>
      </c>
      <c r="C28" s="481">
        <f>'DME-NSP-all'!C28</f>
        <v>0</v>
      </c>
      <c r="D28" s="492">
        <f>'DME-NSP-all'!D28</f>
        <v>231744</v>
      </c>
      <c r="E28" s="492">
        <f>'DME-NSP-all'!E28</f>
        <v>231744</v>
      </c>
      <c r="F28" s="492">
        <v>0</v>
      </c>
      <c r="G28" s="483">
        <v>117314.15459999999</v>
      </c>
      <c r="H28" s="481">
        <f>'Charity in Rates'!C28</f>
        <v>3120445.59</v>
      </c>
      <c r="I28" s="493">
        <f t="shared" si="0"/>
        <v>3701247.7445999999</v>
      </c>
    </row>
    <row r="29" spans="1:9" ht="14.4" x14ac:dyDescent="0.55000000000000004">
      <c r="A29" s="11">
        <v>210034</v>
      </c>
      <c r="B29" s="11" t="s">
        <v>51</v>
      </c>
      <c r="C29" s="481">
        <f>'DME-NSP-all'!C29</f>
        <v>2578337.9692581757</v>
      </c>
      <c r="D29" s="492">
        <f>'DME-NSP-all'!D29</f>
        <v>183866.23</v>
      </c>
      <c r="E29" s="492">
        <f>'DME-NSP-all'!E29</f>
        <v>183864</v>
      </c>
      <c r="F29" s="494">
        <v>8686.178320875335</v>
      </c>
      <c r="G29" s="483">
        <v>92907.325349999999</v>
      </c>
      <c r="H29" s="481">
        <f>'Charity in Rates'!C29</f>
        <v>6380276.21</v>
      </c>
      <c r="I29" s="493">
        <f t="shared" si="0"/>
        <v>9427937.9129290506</v>
      </c>
    </row>
    <row r="30" spans="1:9" ht="14.4" x14ac:dyDescent="0.55000000000000004">
      <c r="A30" s="11">
        <v>210035</v>
      </c>
      <c r="B30" s="11" t="s">
        <v>50</v>
      </c>
      <c r="C30" s="481">
        <f>'DME-NSP-all'!C30</f>
        <v>0</v>
      </c>
      <c r="D30" s="492">
        <f>'DME-NSP-all'!D30</f>
        <v>155189.23000000001</v>
      </c>
      <c r="E30" s="492">
        <f>'DME-NSP-all'!E30</f>
        <v>155184</v>
      </c>
      <c r="F30" s="492">
        <v>0</v>
      </c>
      <c r="G30" s="483">
        <v>411357</v>
      </c>
      <c r="H30" s="481">
        <f>'Charity in Rates'!C30</f>
        <v>1850000</v>
      </c>
      <c r="I30" s="493">
        <f t="shared" si="0"/>
        <v>2571730.23</v>
      </c>
    </row>
    <row r="31" spans="1:9" ht="14.4" x14ac:dyDescent="0.55000000000000004">
      <c r="A31" s="11">
        <v>210037</v>
      </c>
      <c r="B31" s="11" t="s">
        <v>49</v>
      </c>
      <c r="C31" s="481">
        <f>'DME-NSP-all'!C31</f>
        <v>0</v>
      </c>
      <c r="D31" s="492">
        <f>'DME-NSP-all'!D31</f>
        <v>237513.527</v>
      </c>
      <c r="E31" s="492">
        <f>'DME-NSP-all'!E31</f>
        <v>237516</v>
      </c>
      <c r="F31" s="492">
        <v>0</v>
      </c>
      <c r="G31" s="492">
        <v>0</v>
      </c>
      <c r="H31" s="481">
        <f>'Charity in Rates'!C31</f>
        <v>3390650.4717070507</v>
      </c>
      <c r="I31" s="493">
        <f t="shared" si="0"/>
        <v>3865679.9987070505</v>
      </c>
    </row>
    <row r="32" spans="1:9" ht="14.4" x14ac:dyDescent="0.55000000000000004">
      <c r="A32" s="11">
        <v>210038</v>
      </c>
      <c r="B32" s="11" t="s">
        <v>48</v>
      </c>
      <c r="C32" s="481">
        <f>'DME-NSP-all'!C32</f>
        <v>3792655.7229999998</v>
      </c>
      <c r="D32" s="492">
        <f>'DME-NSP-all'!D32</f>
        <v>216538</v>
      </c>
      <c r="E32" s="492">
        <f>'DME-NSP-all'!E32</f>
        <v>216540</v>
      </c>
      <c r="F32" s="494">
        <v>19210.569128905914</v>
      </c>
      <c r="G32" s="483">
        <v>1378773.9331499999</v>
      </c>
      <c r="H32" s="481">
        <f>'Charity in Rates'!C32</f>
        <v>3907000</v>
      </c>
      <c r="I32" s="493">
        <f t="shared" si="0"/>
        <v>9530718.2252789065</v>
      </c>
    </row>
    <row r="33" spans="1:9" ht="14.4" x14ac:dyDescent="0.55000000000000004">
      <c r="A33" s="11">
        <v>210039</v>
      </c>
      <c r="B33" s="11" t="s">
        <v>47</v>
      </c>
      <c r="C33" s="481">
        <f>'DME-NSP-all'!C33</f>
        <v>0</v>
      </c>
      <c r="D33" s="492">
        <f>'DME-NSP-all'!D33</f>
        <v>157018</v>
      </c>
      <c r="E33" s="492">
        <f>'DME-NSP-all'!E33</f>
        <v>157020</v>
      </c>
      <c r="F33" s="492">
        <v>0</v>
      </c>
      <c r="G33" s="492">
        <v>0</v>
      </c>
      <c r="H33" s="481">
        <f>'Charity in Rates'!C33</f>
        <v>2799760.9100000006</v>
      </c>
      <c r="I33" s="493">
        <f t="shared" si="0"/>
        <v>3113798.9100000006</v>
      </c>
    </row>
    <row r="34" spans="1:9" ht="14.4" x14ac:dyDescent="0.55000000000000004">
      <c r="A34" s="11">
        <v>210040</v>
      </c>
      <c r="B34" s="11" t="s">
        <v>46</v>
      </c>
      <c r="C34" s="481">
        <f>'DME-NSP-all'!C34</f>
        <v>0</v>
      </c>
      <c r="D34" s="492">
        <f>'DME-NSP-all'!D34</f>
        <v>268079</v>
      </c>
      <c r="E34" s="492">
        <f>'DME-NSP-all'!E34</f>
        <v>268080</v>
      </c>
      <c r="F34" s="492">
        <v>0</v>
      </c>
      <c r="G34" s="483">
        <v>134976.5509</v>
      </c>
      <c r="H34" s="481">
        <f>'Charity in Rates'!C34</f>
        <v>4603315</v>
      </c>
      <c r="I34" s="493">
        <f t="shared" si="0"/>
        <v>5274450.5509000001</v>
      </c>
    </row>
    <row r="35" spans="1:9" ht="14.4" x14ac:dyDescent="0.55000000000000004">
      <c r="A35" s="11">
        <v>210043</v>
      </c>
      <c r="B35" s="11" t="s">
        <v>45</v>
      </c>
      <c r="C35" s="481">
        <f>'DME-NSP-all'!C35</f>
        <v>751420.32489619183</v>
      </c>
      <c r="D35" s="492">
        <f>'DME-NSP-all'!D35</f>
        <v>438784</v>
      </c>
      <c r="E35" s="492">
        <f>'DME-NSP-all'!E35</f>
        <v>438780</v>
      </c>
      <c r="F35" s="492">
        <v>0</v>
      </c>
      <c r="G35" s="492">
        <v>0</v>
      </c>
      <c r="H35" s="481">
        <f>'Charity in Rates'!C35</f>
        <v>6170000</v>
      </c>
      <c r="I35" s="493">
        <f t="shared" ref="I35:I54" si="1">SUM(C35:H35)</f>
        <v>7798984.3248961922</v>
      </c>
    </row>
    <row r="36" spans="1:9" ht="14.4" x14ac:dyDescent="0.55000000000000004">
      <c r="A36" s="11">
        <v>210044</v>
      </c>
      <c r="B36" s="11" t="s">
        <v>24</v>
      </c>
      <c r="C36" s="481">
        <f>'DME-NSP-all'!C36</f>
        <v>7585182.4091490498</v>
      </c>
      <c r="D36" s="492">
        <f>'DME-NSP-all'!D36</f>
        <v>472544</v>
      </c>
      <c r="E36" s="492">
        <f>'DME-NSP-all'!E36</f>
        <v>472548</v>
      </c>
      <c r="F36" s="492">
        <v>0</v>
      </c>
      <c r="G36" s="481">
        <v>240071.98505000002</v>
      </c>
      <c r="H36" s="481">
        <f>'Charity in Rates'!C36</f>
        <v>2324394</v>
      </c>
      <c r="I36" s="493">
        <f t="shared" si="1"/>
        <v>11094740.394199051</v>
      </c>
    </row>
    <row r="37" spans="1:9" ht="14.4" x14ac:dyDescent="0.55000000000000004">
      <c r="A37" s="11">
        <v>210045</v>
      </c>
      <c r="B37" s="11" t="s">
        <v>657</v>
      </c>
      <c r="C37" s="481">
        <f>'DME-NSP-all'!C37</f>
        <v>0</v>
      </c>
      <c r="D37" s="492">
        <f>'DME-NSP-all'!D37</f>
        <v>11740.469000000001</v>
      </c>
      <c r="E37" s="492">
        <f>'DME-NSP-all'!E37</f>
        <v>11736</v>
      </c>
      <c r="F37" s="492">
        <v>0</v>
      </c>
      <c r="G37" s="492">
        <v>0</v>
      </c>
      <c r="H37" s="481">
        <f>'Charity in Rates'!C37</f>
        <v>144000</v>
      </c>
      <c r="I37" s="493">
        <f t="shared" si="1"/>
        <v>167476.46900000001</v>
      </c>
    </row>
    <row r="38" spans="1:9" ht="14.4" x14ac:dyDescent="0.55000000000000004">
      <c r="A38" s="11">
        <v>210048</v>
      </c>
      <c r="B38" s="11" t="s">
        <v>25</v>
      </c>
      <c r="C38" s="481">
        <f>'DME-NSP-all'!C38</f>
        <v>0</v>
      </c>
      <c r="D38" s="492">
        <f>'DME-NSP-all'!D38</f>
        <v>300729</v>
      </c>
      <c r="E38" s="492">
        <f>'DME-NSP-all'!E38</f>
        <v>300732</v>
      </c>
      <c r="F38" s="492">
        <v>0</v>
      </c>
      <c r="G38" s="481">
        <v>730089.95500000007</v>
      </c>
      <c r="H38" s="481">
        <f>'Charity in Rates'!C38</f>
        <v>5553000</v>
      </c>
      <c r="I38" s="493">
        <f t="shared" si="1"/>
        <v>6884550.9550000001</v>
      </c>
    </row>
    <row r="39" spans="1:9" ht="14.4" x14ac:dyDescent="0.55000000000000004">
      <c r="A39" s="11">
        <v>210049</v>
      </c>
      <c r="B39" s="11" t="s">
        <v>630</v>
      </c>
      <c r="C39" s="481">
        <f>'DME-NSP-all'!C39</f>
        <v>0</v>
      </c>
      <c r="D39" s="492">
        <f>'DME-NSP-all'!D39</f>
        <v>312241</v>
      </c>
      <c r="E39" s="492">
        <f>'DME-NSP-all'!E39</f>
        <v>312240</v>
      </c>
      <c r="F39" s="492">
        <v>0</v>
      </c>
      <c r="G39" s="492">
        <v>0</v>
      </c>
      <c r="H39" s="481">
        <f>'Charity in Rates'!C39</f>
        <v>4448000</v>
      </c>
      <c r="I39" s="493">
        <f t="shared" si="1"/>
        <v>5072481</v>
      </c>
    </row>
    <row r="40" spans="1:9" ht="14.4" x14ac:dyDescent="0.55000000000000004">
      <c r="A40" s="11">
        <v>210051</v>
      </c>
      <c r="B40" s="11" t="s">
        <v>42</v>
      </c>
      <c r="C40" s="481">
        <f>'DME-NSP-all'!C40</f>
        <v>0</v>
      </c>
      <c r="D40" s="492">
        <f>'DME-NSP-all'!D40</f>
        <v>256642</v>
      </c>
      <c r="E40" s="492">
        <f>'DME-NSP-all'!E40</f>
        <v>256644</v>
      </c>
      <c r="F40" s="492">
        <v>0</v>
      </c>
      <c r="G40" s="481">
        <v>240776.01209999999</v>
      </c>
      <c r="H40" s="481">
        <f>'Charity in Rates'!C40</f>
        <v>8470777.8399999999</v>
      </c>
      <c r="I40" s="493">
        <f t="shared" si="1"/>
        <v>9224839.8520999998</v>
      </c>
    </row>
    <row r="41" spans="1:9" ht="14.4" x14ac:dyDescent="0.55000000000000004">
      <c r="A41" s="11">
        <v>210056</v>
      </c>
      <c r="B41" s="10" t="s">
        <v>26</v>
      </c>
      <c r="C41" s="481">
        <f>'DME-NSP-all'!C41</f>
        <v>2972699.4278841643</v>
      </c>
      <c r="D41" s="492">
        <f>'DME-NSP-all'!D41</f>
        <v>269020</v>
      </c>
      <c r="E41" s="492">
        <f>'DME-NSP-all'!E41</f>
        <v>269016</v>
      </c>
      <c r="F41" s="492">
        <v>9554.7961529628683</v>
      </c>
      <c r="G41" s="481">
        <v>134072.4423</v>
      </c>
      <c r="H41" s="481">
        <f>'Charity in Rates'!C41</f>
        <v>7206551.4500000011</v>
      </c>
      <c r="I41" s="493">
        <f t="shared" si="1"/>
        <v>10860914.116337128</v>
      </c>
    </row>
    <row r="42" spans="1:9" ht="14.4" x14ac:dyDescent="0.55000000000000004">
      <c r="A42" s="11">
        <v>210057</v>
      </c>
      <c r="B42" s="10" t="s">
        <v>41</v>
      </c>
      <c r="C42" s="481">
        <f>'DME-NSP-all'!C42</f>
        <v>0</v>
      </c>
      <c r="D42" s="492">
        <f>'DME-NSP-all'!D42</f>
        <v>474519</v>
      </c>
      <c r="E42" s="492">
        <f>'DME-NSP-all'!E42</f>
        <v>474516</v>
      </c>
      <c r="F42" s="492">
        <v>0</v>
      </c>
      <c r="G42" s="481">
        <v>687414.75490000006</v>
      </c>
      <c r="H42" s="481">
        <f>'Charity in Rates'!C42</f>
        <v>12924519.999999996</v>
      </c>
      <c r="I42" s="493">
        <f t="shared" si="1"/>
        <v>14560969.754899997</v>
      </c>
    </row>
    <row r="43" spans="1:9" ht="14.4" x14ac:dyDescent="0.55000000000000004">
      <c r="A43" s="11">
        <v>210058</v>
      </c>
      <c r="B43" s="10" t="s">
        <v>40</v>
      </c>
      <c r="C43" s="481">
        <f>'DME-NSP-all'!C43</f>
        <v>1773068.069652881</v>
      </c>
      <c r="D43" s="492">
        <f>'DME-NSP-all'!D43</f>
        <v>114262.341</v>
      </c>
      <c r="E43" s="492">
        <f>'DME-NSP-all'!E43</f>
        <v>114264</v>
      </c>
      <c r="F43" s="492">
        <v>0</v>
      </c>
      <c r="G43" s="492">
        <v>0</v>
      </c>
      <c r="H43" s="481">
        <f>'Charity in Rates'!C43</f>
        <v>1022999.9999999999</v>
      </c>
      <c r="I43" s="493">
        <f t="shared" si="1"/>
        <v>3024594.410652881</v>
      </c>
    </row>
    <row r="44" spans="1:9" ht="14.4" x14ac:dyDescent="0.55000000000000004">
      <c r="A44" s="11">
        <v>210060</v>
      </c>
      <c r="B44" s="10" t="s">
        <v>39</v>
      </c>
      <c r="C44" s="481">
        <f>'DME-NSP-all'!C44</f>
        <v>0</v>
      </c>
      <c r="D44" s="492">
        <f>'DME-NSP-all'!D44</f>
        <v>53627</v>
      </c>
      <c r="E44" s="492">
        <f>'DME-NSP-all'!E44</f>
        <v>53628</v>
      </c>
      <c r="F44" s="492">
        <v>0</v>
      </c>
      <c r="G44" s="481">
        <v>373565.10365</v>
      </c>
      <c r="H44" s="481">
        <f>'Charity in Rates'!C44</f>
        <v>657108.99999999977</v>
      </c>
      <c r="I44" s="493">
        <f t="shared" si="1"/>
        <v>1137929.1036499997</v>
      </c>
    </row>
    <row r="45" spans="1:9" ht="14.4" x14ac:dyDescent="0.55000000000000004">
      <c r="A45" s="11">
        <v>210061</v>
      </c>
      <c r="B45" s="10" t="s">
        <v>27</v>
      </c>
      <c r="C45" s="481">
        <f>'DME-NSP-all'!C45</f>
        <v>0</v>
      </c>
      <c r="D45" s="492">
        <f>'DME-NSP-all'!D45</f>
        <v>107158</v>
      </c>
      <c r="E45" s="492">
        <f>'DME-NSP-all'!E45</f>
        <v>107160</v>
      </c>
      <c r="F45" s="492">
        <v>0</v>
      </c>
      <c r="G45" s="481">
        <v>587838.375</v>
      </c>
      <c r="H45" s="481">
        <f>'Charity in Rates'!C45</f>
        <v>1461213.4</v>
      </c>
      <c r="I45" s="493">
        <f t="shared" si="1"/>
        <v>2263369.7749999999</v>
      </c>
    </row>
    <row r="46" spans="1:9" ht="14.4" x14ac:dyDescent="0.55000000000000004">
      <c r="A46" s="11">
        <v>210062</v>
      </c>
      <c r="B46" s="10" t="s">
        <v>38</v>
      </c>
      <c r="C46" s="481">
        <f>'DME-NSP-all'!C46</f>
        <v>0</v>
      </c>
      <c r="D46" s="492">
        <f>'DME-NSP-all'!D46</f>
        <v>281382</v>
      </c>
      <c r="E46" s="492">
        <f>'DME-NSP-all'!E46</f>
        <v>281388</v>
      </c>
      <c r="F46" s="492">
        <v>0</v>
      </c>
      <c r="G46" s="481">
        <v>1985575.6417</v>
      </c>
      <c r="H46" s="481">
        <f>'Charity in Rates'!C46</f>
        <v>8131772.830000001</v>
      </c>
      <c r="I46" s="493">
        <f t="shared" si="1"/>
        <v>10680118.471700002</v>
      </c>
    </row>
    <row r="47" spans="1:9" ht="14.4" x14ac:dyDescent="0.55000000000000004">
      <c r="A47" s="11">
        <v>210063</v>
      </c>
      <c r="B47" s="10" t="s">
        <v>37</v>
      </c>
      <c r="C47" s="481">
        <f>'DME-NSP-all'!C47</f>
        <v>0</v>
      </c>
      <c r="D47" s="492">
        <f>'DME-NSP-all'!D47</f>
        <v>372898</v>
      </c>
      <c r="E47" s="492">
        <f>'DME-NSP-all'!E47</f>
        <v>372900</v>
      </c>
      <c r="F47" s="492">
        <v>0</v>
      </c>
      <c r="G47" s="481">
        <v>194931.83815</v>
      </c>
      <c r="H47" s="481">
        <f>'Charity in Rates'!C47</f>
        <v>4433160.57</v>
      </c>
      <c r="I47" s="493">
        <f t="shared" si="1"/>
        <v>5373890.4081500005</v>
      </c>
    </row>
    <row r="48" spans="1:9" ht="14.4" x14ac:dyDescent="0.55000000000000004">
      <c r="A48" s="11">
        <v>210064</v>
      </c>
      <c r="B48" s="10" t="s">
        <v>36</v>
      </c>
      <c r="C48" s="481">
        <f>'DME-NSP-all'!C48</f>
        <v>0</v>
      </c>
      <c r="D48" s="492">
        <f>'DME-NSP-all'!D48</f>
        <v>63226</v>
      </c>
      <c r="E48" s="492">
        <f>'DME-NSP-all'!E48</f>
        <v>63228</v>
      </c>
      <c r="F48" s="492">
        <v>0</v>
      </c>
      <c r="G48" s="492">
        <v>0</v>
      </c>
      <c r="H48" s="481">
        <f>'Charity in Rates'!C48</f>
        <v>876784</v>
      </c>
      <c r="I48" s="493">
        <f t="shared" si="1"/>
        <v>1003238</v>
      </c>
    </row>
    <row r="49" spans="1:9" ht="14.4" x14ac:dyDescent="0.55000000000000004">
      <c r="A49" s="11">
        <v>210065</v>
      </c>
      <c r="B49" s="10" t="s">
        <v>656</v>
      </c>
      <c r="C49" s="481">
        <f>'DME-NSP-all'!C49</f>
        <v>0</v>
      </c>
      <c r="D49" s="492">
        <f>'DME-NSP-all'!D49</f>
        <v>119447</v>
      </c>
      <c r="E49" s="492">
        <f>'DME-NSP-all'!E49</f>
        <v>119448</v>
      </c>
      <c r="F49" s="492">
        <v>0</v>
      </c>
      <c r="G49" s="481">
        <v>169722.83994999999</v>
      </c>
      <c r="H49" s="481">
        <f>'Charity in Rates'!C49</f>
        <v>3242781</v>
      </c>
      <c r="I49" s="493">
        <f t="shared" si="1"/>
        <v>3651398.8399499999</v>
      </c>
    </row>
    <row r="50" spans="1:9" ht="14.4" x14ac:dyDescent="0.55000000000000004">
      <c r="A50" s="11">
        <v>213300</v>
      </c>
      <c r="B50" s="10" t="s">
        <v>34</v>
      </c>
      <c r="C50" s="481">
        <f>'DME-NSP-all'!C50</f>
        <v>0</v>
      </c>
      <c r="D50" s="481">
        <f>'DME-NSP-all'!D50</f>
        <v>63083</v>
      </c>
      <c r="E50" s="481">
        <f>'DME-NSP-all'!E50</f>
        <v>0</v>
      </c>
      <c r="F50" s="492">
        <v>0</v>
      </c>
      <c r="G50" s="492">
        <v>0</v>
      </c>
      <c r="H50" s="481">
        <f>'Charity in Rates'!C50</f>
        <v>5412.9999999999982</v>
      </c>
      <c r="I50" s="493">
        <f t="shared" si="1"/>
        <v>68496</v>
      </c>
    </row>
    <row r="51" spans="1:9" ht="14.4" x14ac:dyDescent="0.55000000000000004">
      <c r="A51" s="11">
        <v>214000</v>
      </c>
      <c r="B51" s="10" t="s">
        <v>33</v>
      </c>
      <c r="C51" s="481">
        <f>'DME-NSP-all'!C51</f>
        <v>2789578.1199999996</v>
      </c>
      <c r="D51" s="481">
        <f>'DME-NSP-all'!D51</f>
        <v>153498</v>
      </c>
      <c r="E51" s="481">
        <f>'DME-NSP-all'!E51</f>
        <v>0</v>
      </c>
      <c r="F51" s="492">
        <v>0</v>
      </c>
      <c r="G51" s="492">
        <v>0</v>
      </c>
      <c r="H51" s="481">
        <f>'Charity in Rates'!C51</f>
        <v>6720914.3799999999</v>
      </c>
      <c r="I51" s="493">
        <f t="shared" si="1"/>
        <v>9663990.5</v>
      </c>
    </row>
    <row r="52" spans="1:9" ht="14.4" x14ac:dyDescent="0.55000000000000004">
      <c r="A52" s="11">
        <v>214020</v>
      </c>
      <c r="B52" s="10" t="s">
        <v>32</v>
      </c>
      <c r="C52" s="481">
        <f>'DME-NSP-all'!C52</f>
        <v>0</v>
      </c>
      <c r="D52" s="481">
        <f>'DME-NSP-all'!D52</f>
        <v>0</v>
      </c>
      <c r="E52" s="481">
        <f>'DME-NSP-all'!E52</f>
        <v>0</v>
      </c>
      <c r="F52" s="492">
        <v>0</v>
      </c>
      <c r="G52" s="492">
        <v>0</v>
      </c>
      <c r="H52" s="481">
        <f>'Charity in Rates'!C52</f>
        <v>70300</v>
      </c>
      <c r="I52" s="493">
        <f t="shared" si="1"/>
        <v>70300</v>
      </c>
    </row>
    <row r="53" spans="1:9" ht="14.4" x14ac:dyDescent="0.55000000000000004">
      <c r="A53" s="11">
        <v>213029</v>
      </c>
      <c r="B53" s="10" t="s">
        <v>31</v>
      </c>
      <c r="C53" s="481">
        <f>'DME-NSP-all'!C53</f>
        <v>0</v>
      </c>
      <c r="D53" s="481">
        <f>'DME-NSP-all'!D53</f>
        <v>41537.843999999997</v>
      </c>
      <c r="E53" s="481">
        <f>'DME-NSP-all'!E53</f>
        <v>0</v>
      </c>
      <c r="F53" s="492">
        <v>0</v>
      </c>
      <c r="G53" s="492">
        <v>0</v>
      </c>
      <c r="H53" s="481">
        <f>'Charity in Rates'!C53</f>
        <v>0</v>
      </c>
      <c r="I53" s="493">
        <f t="shared" si="1"/>
        <v>41537.843999999997</v>
      </c>
    </row>
    <row r="54" spans="1:9" ht="14.4" x14ac:dyDescent="0.55000000000000004">
      <c r="A54" s="422"/>
      <c r="B54" s="497" t="s">
        <v>13</v>
      </c>
      <c r="C54" s="495">
        <f t="shared" ref="C54:H54" si="2">SUM(C3:C53)</f>
        <v>412441216.29386383</v>
      </c>
      <c r="D54" s="495">
        <f>SUM(D3:D53)</f>
        <v>17412985.941000003</v>
      </c>
      <c r="E54" s="495">
        <f t="shared" si="2"/>
        <v>17154888</v>
      </c>
      <c r="F54" s="495">
        <f t="shared" si="2"/>
        <v>169585.68821989972</v>
      </c>
      <c r="G54" s="495">
        <f t="shared" si="2"/>
        <v>26854323.466499999</v>
      </c>
      <c r="H54" s="496">
        <f t="shared" si="2"/>
        <v>375731542.77467072</v>
      </c>
      <c r="I54" s="496">
        <f t="shared" si="1"/>
        <v>849764542.16425443</v>
      </c>
    </row>
    <row r="55" spans="1:9" ht="12.9" x14ac:dyDescent="0.5">
      <c r="A55" s="517" t="s">
        <v>661</v>
      </c>
    </row>
    <row r="56" spans="1:9" x14ac:dyDescent="0.4">
      <c r="H56" s="152"/>
    </row>
    <row r="57" spans="1:9" x14ac:dyDescent="0.4">
      <c r="C57" s="516"/>
    </row>
    <row r="58" spans="1:9" x14ac:dyDescent="0.4">
      <c r="C58" s="516"/>
    </row>
    <row r="59" spans="1:9" x14ac:dyDescent="0.4">
      <c r="C59" s="516"/>
    </row>
  </sheetData>
  <pageMargins left="0.7" right="0.7" top="0.75" bottom="0.75" header="0.3" footer="0.3"/>
  <pageSetup scale="3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6B9D-E77B-4457-B3B7-8E756AC99A30}">
  <dimension ref="A1:J155"/>
  <sheetViews>
    <sheetView showGridLines="0" topLeftCell="A135"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8">
      <c r="B5" s="42" t="s">
        <v>238</v>
      </c>
      <c r="C5" s="406" t="s">
        <v>27</v>
      </c>
      <c r="D5" s="164"/>
      <c r="E5" s="164"/>
      <c r="F5" s="155"/>
    </row>
    <row r="6" spans="1:8" ht="18" customHeight="1" x14ac:dyDescent="0.55000000000000004">
      <c r="B6" s="42" t="s">
        <v>239</v>
      </c>
      <c r="C6" s="157">
        <v>61</v>
      </c>
      <c r="D6" s="157"/>
      <c r="E6" s="157"/>
      <c r="F6" s="158"/>
    </row>
    <row r="7" spans="1:8" ht="18" customHeight="1" x14ac:dyDescent="0.55000000000000004">
      <c r="B7" s="42" t="s">
        <v>241</v>
      </c>
      <c r="C7" s="156">
        <v>980</v>
      </c>
      <c r="D7" s="156"/>
      <c r="E7" s="156"/>
      <c r="F7" s="159"/>
    </row>
    <row r="8" spans="1:8" ht="18" customHeight="1" x14ac:dyDescent="0.55000000000000004">
      <c r="C8" s="160"/>
      <c r="D8" s="160"/>
      <c r="E8" s="160"/>
      <c r="F8" s="126"/>
    </row>
    <row r="9" spans="1:8" ht="18" customHeight="1" x14ac:dyDescent="0.55000000000000004">
      <c r="B9" s="42" t="s">
        <v>243</v>
      </c>
      <c r="C9" s="164" t="s">
        <v>577</v>
      </c>
      <c r="D9" s="164"/>
      <c r="E9" s="164"/>
      <c r="F9" s="155"/>
    </row>
    <row r="10" spans="1:8" ht="18" customHeight="1" x14ac:dyDescent="0.55000000000000004">
      <c r="B10" s="42" t="s">
        <v>245</v>
      </c>
      <c r="C10" s="162" t="s">
        <v>578</v>
      </c>
      <c r="D10" s="162"/>
      <c r="E10" s="162"/>
      <c r="F10" s="163"/>
    </row>
    <row r="11" spans="1:8" ht="18" customHeight="1" x14ac:dyDescent="0.55000000000000004">
      <c r="B11" s="42" t="s">
        <v>247</v>
      </c>
      <c r="C11" s="204" t="s">
        <v>579</v>
      </c>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1933321.2858230616</v>
      </c>
      <c r="E18" s="111"/>
      <c r="F18" s="111"/>
      <c r="G18" s="111">
        <v>1562979.4604253713</v>
      </c>
      <c r="H18" s="169">
        <f>(D18+E18)-G18</f>
        <v>370341.82539769029</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41648</v>
      </c>
      <c r="E21" s="120">
        <f>+D21*$E$114</f>
        <v>14716.37369296</v>
      </c>
      <c r="F21" s="120"/>
      <c r="G21" s="113"/>
      <c r="H21" s="114">
        <f>(D21+E21)-F21-G21</f>
        <v>56364.373692959998</v>
      </c>
    </row>
    <row r="22" spans="1:8" ht="18" customHeight="1" x14ac:dyDescent="0.55000000000000004">
      <c r="A22" s="42" t="s">
        <v>116</v>
      </c>
      <c r="B22" s="44" t="s">
        <v>117</v>
      </c>
      <c r="D22" s="113">
        <v>10724</v>
      </c>
      <c r="E22" s="120">
        <f>+D22*$E$114</f>
        <v>3789.3390194799999</v>
      </c>
      <c r="F22" s="120"/>
      <c r="G22" s="113"/>
      <c r="H22" s="114">
        <f t="shared" ref="H22:H34" si="0">(D22+E22)-F22-G22</f>
        <v>14513.339019479999</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v>25624</v>
      </c>
      <c r="E27" s="120">
        <f>+D27*$E$114</f>
        <v>9054.27294248</v>
      </c>
      <c r="F27" s="120"/>
      <c r="G27" s="113"/>
      <c r="H27" s="114">
        <f t="shared" si="0"/>
        <v>34678.272942479998</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5407</v>
      </c>
      <c r="E29" s="120">
        <f>+D29*$E$114</f>
        <v>1910.57031689</v>
      </c>
      <c r="F29" s="120"/>
      <c r="G29" s="113">
        <v>90</v>
      </c>
      <c r="H29" s="114">
        <f t="shared" si="0"/>
        <v>7227.57031689</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83403</v>
      </c>
      <c r="E36" s="114">
        <f>SUM(E21:E34)</f>
        <v>29470.555971809998</v>
      </c>
      <c r="F36" s="114">
        <f>SUM(F21:F34)</f>
        <v>0</v>
      </c>
      <c r="G36" s="114">
        <f>SUM(G21:G34)</f>
        <v>90</v>
      </c>
      <c r="H36" s="114">
        <f>SUM(H21:H34)</f>
        <v>112783.55597180998</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5688</v>
      </c>
      <c r="E40" s="120">
        <f>+D40*0.1</f>
        <v>568.80000000000007</v>
      </c>
      <c r="F40" s="120"/>
      <c r="G40" s="113"/>
      <c r="H40" s="114">
        <f>(D40+E40)-F40-G40</f>
        <v>6256.8</v>
      </c>
    </row>
    <row r="41" spans="1:8" ht="18" customHeight="1" x14ac:dyDescent="0.55000000000000004">
      <c r="A41" s="42" t="s">
        <v>193</v>
      </c>
      <c r="B41" s="44" t="s">
        <v>141</v>
      </c>
      <c r="D41" s="113">
        <v>52994</v>
      </c>
      <c r="E41" s="120">
        <f>+D41*0.1</f>
        <v>5299.4000000000005</v>
      </c>
      <c r="F41" s="120"/>
      <c r="G41" s="113"/>
      <c r="H41" s="114">
        <f t="shared" ref="H41:H47" si="1">(D41+E41)-F41-G41</f>
        <v>58293.4</v>
      </c>
    </row>
    <row r="42" spans="1:8" ht="18" customHeight="1" x14ac:dyDescent="0.55000000000000004">
      <c r="A42" s="42" t="s">
        <v>194</v>
      </c>
      <c r="B42" s="44" t="s">
        <v>142</v>
      </c>
      <c r="D42" s="113">
        <v>221198</v>
      </c>
      <c r="E42" s="120">
        <f>+D42*0.1</f>
        <v>22119.800000000003</v>
      </c>
      <c r="F42" s="120"/>
      <c r="G42" s="113"/>
      <c r="H42" s="114">
        <f t="shared" si="1"/>
        <v>243317.8</v>
      </c>
    </row>
    <row r="43" spans="1:8" ht="18" customHeight="1" x14ac:dyDescent="0.55000000000000004">
      <c r="A43" s="42" t="s">
        <v>195</v>
      </c>
      <c r="B43" s="44" t="s">
        <v>143</v>
      </c>
      <c r="D43" s="113">
        <v>488</v>
      </c>
      <c r="E43" s="120">
        <f>+D43*0.1</f>
        <v>48.800000000000004</v>
      </c>
      <c r="F43" s="120"/>
      <c r="G43" s="113"/>
      <c r="H43" s="114">
        <f t="shared" si="1"/>
        <v>536.79999999999995</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280368</v>
      </c>
      <c r="E49" s="114">
        <f>SUM(E40:E47)</f>
        <v>28036.800000000003</v>
      </c>
      <c r="F49" s="114">
        <f>SUM(F40:F47)</f>
        <v>0</v>
      </c>
      <c r="G49" s="114">
        <f>SUM(G40:G47)</f>
        <v>0</v>
      </c>
      <c r="H49" s="114">
        <f>SUM(H40:H47)</f>
        <v>308404.8</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257">
        <f>+'[57]Physician Subsidies'!D5+'[57]Physician Subsidies'!D6+'[57]Physician Subsidies'!D7+'[57]Physician Subsidies'!D4+'[57]Physician Subsidies'!D8</f>
        <v>11571324</v>
      </c>
      <c r="E53" s="125"/>
      <c r="F53" s="125"/>
      <c r="G53" s="257">
        <f>+'[57]Physician Subsidies'!G5+'[57]Physician Subsidies'!G6+'[57]Physician Subsidies'!G7</f>
        <v>8254913</v>
      </c>
      <c r="H53" s="114">
        <f>(D53+E53)-F53-G53</f>
        <v>3316411</v>
      </c>
    </row>
    <row r="54" spans="1:8" ht="18" customHeight="1" x14ac:dyDescent="0.55000000000000004">
      <c r="A54" s="42" t="s">
        <v>260</v>
      </c>
      <c r="B54" s="130" t="s">
        <v>580</v>
      </c>
      <c r="D54" s="113">
        <v>324955</v>
      </c>
      <c r="E54" s="120"/>
      <c r="F54" s="120"/>
      <c r="G54" s="113">
        <v>45630</v>
      </c>
      <c r="H54" s="114">
        <f t="shared" ref="H54:H62" si="2">(D54+E54)-F54-G54</f>
        <v>279325</v>
      </c>
    </row>
    <row r="55" spans="1:8" ht="18" customHeight="1" x14ac:dyDescent="0.55000000000000004">
      <c r="A55" s="42" t="s">
        <v>262</v>
      </c>
      <c r="B55" s="133"/>
      <c r="D55" s="113"/>
      <c r="E55" s="120"/>
      <c r="F55" s="120"/>
      <c r="G55" s="113"/>
      <c r="H55" s="114">
        <f t="shared" si="2"/>
        <v>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11896279</v>
      </c>
      <c r="E64" s="114">
        <f>SUM(E53:E62)</f>
        <v>0</v>
      </c>
      <c r="F64" s="114">
        <f>SUM(F53:F62)</f>
        <v>0</v>
      </c>
      <c r="G64" s="114">
        <f>SUM(G53:G62)</f>
        <v>8300543</v>
      </c>
      <c r="H64" s="114">
        <f>SUM(H53:H62)</f>
        <v>3595736</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v>2337</v>
      </c>
      <c r="E78" s="136"/>
      <c r="F78" s="122"/>
      <c r="G78" s="113"/>
      <c r="H78" s="114">
        <f>(D78-F78-G78)</f>
        <v>2337</v>
      </c>
    </row>
    <row r="79" spans="1:10" ht="18" customHeight="1" x14ac:dyDescent="0.55000000000000004">
      <c r="A79" s="42" t="s">
        <v>206</v>
      </c>
      <c r="B79" s="44" t="s">
        <v>157</v>
      </c>
      <c r="D79" s="113">
        <v>90418</v>
      </c>
      <c r="E79" s="136"/>
      <c r="F79" s="122"/>
      <c r="G79" s="113"/>
      <c r="H79" s="114">
        <f>(D79-F79-G79)</f>
        <v>90418</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92755</v>
      </c>
      <c r="E82" s="138"/>
      <c r="F82" s="114">
        <f>SUM(F77:F80)</f>
        <v>0</v>
      </c>
      <c r="G82" s="114">
        <f>SUM(G77:G80)</f>
        <v>0</v>
      </c>
      <c r="H82" s="114">
        <f>SUM(H77:H80)</f>
        <v>92755</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v>6229</v>
      </c>
      <c r="E86" s="120">
        <f>+D86*0.1</f>
        <v>622.90000000000009</v>
      </c>
      <c r="F86" s="120"/>
      <c r="G86" s="113"/>
      <c r="H86" s="114">
        <f>(D86+E86)-F86-G86</f>
        <v>6851.9</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v>13202</v>
      </c>
      <c r="E88" s="120">
        <f>+D88*0.1</f>
        <v>1320.2</v>
      </c>
      <c r="F88" s="120"/>
      <c r="G88" s="113"/>
      <c r="H88" s="114">
        <f t="shared" si="3"/>
        <v>14522.2</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v>48191</v>
      </c>
      <c r="E91" s="120">
        <f>+D91*0.1</f>
        <v>4819.1000000000004</v>
      </c>
      <c r="F91" s="120"/>
      <c r="G91" s="113"/>
      <c r="H91" s="114">
        <f t="shared" si="3"/>
        <v>53010.1</v>
      </c>
    </row>
    <row r="92" spans="1:8" ht="18" customHeight="1" x14ac:dyDescent="0.55000000000000004">
      <c r="A92" s="42" t="s">
        <v>214</v>
      </c>
      <c r="B92" s="44" t="s">
        <v>187</v>
      </c>
      <c r="D92" s="139">
        <v>5594</v>
      </c>
      <c r="E92" s="120">
        <f>+D92*0.1</f>
        <v>559.4</v>
      </c>
      <c r="F92" s="189"/>
      <c r="G92" s="139"/>
      <c r="H92" s="114">
        <f t="shared" si="3"/>
        <v>6153.4</v>
      </c>
    </row>
    <row r="93" spans="1:8" ht="18" customHeight="1" x14ac:dyDescent="0.55000000000000004">
      <c r="A93" s="42" t="s">
        <v>215</v>
      </c>
      <c r="B93" s="44" t="s">
        <v>189</v>
      </c>
      <c r="D93" s="113">
        <v>6695</v>
      </c>
      <c r="E93" s="120">
        <f>+D93*0.1</f>
        <v>669.5</v>
      </c>
      <c r="F93" s="120"/>
      <c r="G93" s="113"/>
      <c r="H93" s="114">
        <f t="shared" si="3"/>
        <v>7364.5</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79911</v>
      </c>
      <c r="E98" s="114">
        <f>SUM(E86:E96)</f>
        <v>7991.1</v>
      </c>
      <c r="F98" s="114">
        <f>SUM(F86:F96)</f>
        <v>0</v>
      </c>
      <c r="G98" s="114">
        <f>SUM(G86:G96)</f>
        <v>0</v>
      </c>
      <c r="H98" s="114">
        <f>SUM(H86:H96)</f>
        <v>87902.099999999991</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f>118370+8882</f>
        <v>127252</v>
      </c>
      <c r="E102" s="120">
        <f>+D102*0.1</f>
        <v>12725.2</v>
      </c>
      <c r="F102" s="120"/>
      <c r="G102" s="113"/>
      <c r="H102" s="114">
        <f>(D102+E102)-F102-G102</f>
        <v>139977.20000000001</v>
      </c>
    </row>
    <row r="103" spans="1:8" ht="18" customHeight="1" x14ac:dyDescent="0.55000000000000004">
      <c r="A103" s="42" t="s">
        <v>220</v>
      </c>
      <c r="B103" s="44" t="s">
        <v>168</v>
      </c>
      <c r="D103" s="113">
        <v>175</v>
      </c>
      <c r="E103" s="120">
        <f>+D103*0.1</f>
        <v>17.5</v>
      </c>
      <c r="F103" s="120"/>
      <c r="G103" s="113"/>
      <c r="H103" s="114">
        <f>(D103+E103)-F103-G103</f>
        <v>192.5</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127427</v>
      </c>
      <c r="E108" s="114">
        <f>SUM(E102:E106)</f>
        <v>12742.7</v>
      </c>
      <c r="F108" s="114">
        <f>SUM(F102:F106)</f>
        <v>0</v>
      </c>
      <c r="G108" s="114">
        <f>SUM(G102:G106)</f>
        <v>0</v>
      </c>
      <c r="H108" s="114">
        <f>SUM(H102:H106)</f>
        <v>140169.70000000001</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1620972</v>
      </c>
      <c r="G111" s="113"/>
      <c r="H111" s="114">
        <f>F111-G111</f>
        <v>1620972</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f>70.670254%*0.5</f>
        <v>0.35335127</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142520337</v>
      </c>
      <c r="F117" s="145"/>
    </row>
    <row r="118" spans="1:7" ht="18" customHeight="1" x14ac:dyDescent="0.55000000000000004">
      <c r="A118" s="42" t="s">
        <v>304</v>
      </c>
      <c r="B118" s="44" t="s">
        <v>305</v>
      </c>
      <c r="E118" s="113">
        <v>10801275</v>
      </c>
      <c r="F118" s="145"/>
    </row>
    <row r="119" spans="1:7" ht="18" customHeight="1" x14ac:dyDescent="0.55000000000000004">
      <c r="A119" s="42" t="s">
        <v>306</v>
      </c>
      <c r="B119" s="105" t="s">
        <v>307</v>
      </c>
      <c r="E119" s="114">
        <f>SUM(E117:E118)</f>
        <v>153321612</v>
      </c>
      <c r="F119" s="146"/>
    </row>
    <row r="120" spans="1:7" ht="18" customHeight="1" x14ac:dyDescent="0.55000000000000004">
      <c r="A120" s="42"/>
      <c r="B120" s="105"/>
      <c r="F120" s="126"/>
    </row>
    <row r="121" spans="1:7" ht="18" customHeight="1" x14ac:dyDescent="0.55000000000000004">
      <c r="A121" s="42" t="s">
        <v>308</v>
      </c>
      <c r="B121" s="105" t="s">
        <v>309</v>
      </c>
      <c r="E121" s="113">
        <v>154127092</v>
      </c>
      <c r="F121" s="145"/>
    </row>
    <row r="122" spans="1:7" ht="18" customHeight="1" x14ac:dyDescent="0.55000000000000004">
      <c r="A122" s="42"/>
      <c r="F122" s="126"/>
    </row>
    <row r="123" spans="1:7" ht="18" customHeight="1" x14ac:dyDescent="0.55000000000000004">
      <c r="A123" s="42" t="s">
        <v>310</v>
      </c>
      <c r="B123" s="105" t="s">
        <v>311</v>
      </c>
      <c r="E123" s="113">
        <f>+E119-E121</f>
        <v>-805480</v>
      </c>
      <c r="F123" s="145"/>
    </row>
    <row r="124" spans="1:7" ht="18" customHeight="1" x14ac:dyDescent="0.55000000000000004">
      <c r="A124" s="42"/>
      <c r="F124" s="126"/>
    </row>
    <row r="125" spans="1:7" ht="18" customHeight="1" x14ac:dyDescent="0.55000000000000004">
      <c r="A125" s="42" t="s">
        <v>312</v>
      </c>
      <c r="B125" s="105" t="s">
        <v>313</v>
      </c>
      <c r="E125" s="113">
        <v>2271891</v>
      </c>
      <c r="F125" s="145"/>
    </row>
    <row r="126" spans="1:7" ht="18" customHeight="1" x14ac:dyDescent="0.55000000000000004">
      <c r="A126" s="42"/>
      <c r="E126" s="117"/>
      <c r="F126" s="126"/>
    </row>
    <row r="127" spans="1:7" ht="18" customHeight="1" x14ac:dyDescent="0.55000000000000004">
      <c r="A127" s="42" t="s">
        <v>314</v>
      </c>
      <c r="B127" s="105" t="s">
        <v>315</v>
      </c>
      <c r="E127" s="113">
        <f>+E123+E125</f>
        <v>1466411</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83403</v>
      </c>
      <c r="E141" s="147">
        <f>E36</f>
        <v>29470.555971809998</v>
      </c>
      <c r="F141" s="147">
        <f>F36</f>
        <v>0</v>
      </c>
      <c r="G141" s="147">
        <f>G36</f>
        <v>90</v>
      </c>
      <c r="H141" s="147">
        <f>H36</f>
        <v>112783.55597180998</v>
      </c>
    </row>
    <row r="142" spans="1:8" ht="18" customHeight="1" x14ac:dyDescent="0.55000000000000004">
      <c r="A142" s="42" t="s">
        <v>148</v>
      </c>
      <c r="B142" s="105" t="s">
        <v>176</v>
      </c>
      <c r="D142" s="147">
        <f>D49</f>
        <v>280368</v>
      </c>
      <c r="E142" s="147">
        <f>E49</f>
        <v>28036.800000000003</v>
      </c>
      <c r="F142" s="147">
        <f>F49</f>
        <v>0</v>
      </c>
      <c r="G142" s="147">
        <f>G49</f>
        <v>0</v>
      </c>
      <c r="H142" s="147">
        <f>H49</f>
        <v>308404.8</v>
      </c>
    </row>
    <row r="143" spans="1:8" ht="18" customHeight="1" x14ac:dyDescent="0.55000000000000004">
      <c r="A143" s="42" t="s">
        <v>200</v>
      </c>
      <c r="B143" s="105" t="s">
        <v>177</v>
      </c>
      <c r="D143" s="147">
        <f>D64</f>
        <v>11896279</v>
      </c>
      <c r="E143" s="147">
        <f>E64</f>
        <v>0</v>
      </c>
      <c r="F143" s="147">
        <f>F64</f>
        <v>0</v>
      </c>
      <c r="G143" s="147">
        <f>G64</f>
        <v>8300543</v>
      </c>
      <c r="H143" s="147">
        <f>H64</f>
        <v>3595736</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92755</v>
      </c>
      <c r="E145" s="147">
        <f>E82</f>
        <v>0</v>
      </c>
      <c r="F145" s="147">
        <f>F82</f>
        <v>0</v>
      </c>
      <c r="G145" s="147">
        <f>G82</f>
        <v>0</v>
      </c>
      <c r="H145" s="147">
        <f>H82</f>
        <v>92755</v>
      </c>
    </row>
    <row r="146" spans="1:8" ht="18" customHeight="1" x14ac:dyDescent="0.55000000000000004">
      <c r="A146" s="42" t="s">
        <v>166</v>
      </c>
      <c r="B146" s="105" t="s">
        <v>178</v>
      </c>
      <c r="D146" s="147">
        <f>D98</f>
        <v>79911</v>
      </c>
      <c r="E146" s="147">
        <f>E98</f>
        <v>7991.1</v>
      </c>
      <c r="F146" s="147">
        <f>F98</f>
        <v>0</v>
      </c>
      <c r="G146" s="147">
        <f>G98</f>
        <v>0</v>
      </c>
      <c r="H146" s="147">
        <f>H98</f>
        <v>87902.099999999991</v>
      </c>
    </row>
    <row r="147" spans="1:8" ht="18" customHeight="1" x14ac:dyDescent="0.55000000000000004">
      <c r="A147" s="42" t="s">
        <v>170</v>
      </c>
      <c r="B147" s="105" t="s">
        <v>11</v>
      </c>
      <c r="D147" s="114">
        <f>D108</f>
        <v>127427</v>
      </c>
      <c r="E147" s="114">
        <f>E108</f>
        <v>12742.7</v>
      </c>
      <c r="F147" s="114">
        <f>F108</f>
        <v>0</v>
      </c>
      <c r="G147" s="114">
        <f>G108</f>
        <v>0</v>
      </c>
      <c r="H147" s="114">
        <f>H108</f>
        <v>140169.70000000001</v>
      </c>
    </row>
    <row r="148" spans="1:8" ht="18" customHeight="1" x14ac:dyDescent="0.55000000000000004">
      <c r="A148" s="42" t="s">
        <v>235</v>
      </c>
      <c r="B148" s="105" t="s">
        <v>179</v>
      </c>
      <c r="D148" s="148" t="s">
        <v>321</v>
      </c>
      <c r="E148" s="148" t="s">
        <v>321</v>
      </c>
      <c r="F148" s="148"/>
      <c r="G148" s="148" t="s">
        <v>321</v>
      </c>
      <c r="H148" s="147">
        <f>H111</f>
        <v>1620972</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1933321.2858230616</v>
      </c>
      <c r="E150" s="114">
        <f>E18</f>
        <v>0</v>
      </c>
      <c r="F150" s="114">
        <f>F18</f>
        <v>0</v>
      </c>
      <c r="G150" s="114">
        <f>G18</f>
        <v>1562979.4604253713</v>
      </c>
      <c r="H150" s="114">
        <f>H18</f>
        <v>370341.82539769029</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14493464.285823062</v>
      </c>
      <c r="E152" s="199">
        <f>SUM(E141:E150)</f>
        <v>78241.155971810003</v>
      </c>
      <c r="F152" s="199">
        <f>SUM(F141:F150)</f>
        <v>0</v>
      </c>
      <c r="G152" s="199">
        <f>SUM(G141:G150)</f>
        <v>9863612.4604253713</v>
      </c>
      <c r="H152" s="199">
        <f>SUM(H141:H150)</f>
        <v>6329064.981369501</v>
      </c>
    </row>
    <row r="154" spans="1:8" ht="18" customHeight="1" x14ac:dyDescent="0.55000000000000004">
      <c r="A154" s="110" t="s">
        <v>322</v>
      </c>
      <c r="B154" s="105" t="s">
        <v>323</v>
      </c>
      <c r="D154" s="200">
        <f>H152/E121</f>
        <v>4.1063935608215467E-2</v>
      </c>
    </row>
    <row r="155" spans="1:8" ht="18" customHeight="1" x14ac:dyDescent="0.55000000000000004">
      <c r="A155" s="110" t="s">
        <v>324</v>
      </c>
      <c r="B155" s="105" t="s">
        <v>325</v>
      </c>
      <c r="D155" s="200">
        <f>H152/E127</f>
        <v>4.3160239396523217</v>
      </c>
    </row>
  </sheetData>
  <mergeCells count="2">
    <mergeCell ref="C2:D2"/>
    <mergeCell ref="B13:D13"/>
  </mergeCells>
  <hyperlinks>
    <hyperlink ref="C11" r:id="rId1" xr:uid="{86C71C36-83CD-4F30-9289-A749C375D810}"/>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F29A4-EE91-4B51-8F6C-B7D04D7BCCAE}">
  <dimension ref="A1:J156"/>
  <sheetViews>
    <sheetView showGridLines="0" topLeftCell="A125" zoomScale="80" zoomScaleNormal="8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t="s">
        <v>78</v>
      </c>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581</v>
      </c>
      <c r="D5" s="550"/>
      <c r="E5" s="550"/>
      <c r="F5" s="155"/>
    </row>
    <row r="6" spans="1:8" ht="18" customHeight="1" x14ac:dyDescent="0.55000000000000004">
      <c r="B6" s="42" t="s">
        <v>239</v>
      </c>
      <c r="C6" s="539">
        <v>210062</v>
      </c>
      <c r="D6" s="539"/>
      <c r="E6" s="539"/>
      <c r="F6" s="158"/>
    </row>
    <row r="7" spans="1:8" ht="18" customHeight="1" x14ac:dyDescent="0.55000000000000004">
      <c r="B7" s="42" t="s">
        <v>241</v>
      </c>
      <c r="C7" s="203">
        <v>1171</v>
      </c>
      <c r="D7" s="203"/>
      <c r="E7" s="203"/>
      <c r="F7" s="159"/>
    </row>
    <row r="8" spans="1:8" ht="18" customHeight="1" x14ac:dyDescent="0.55000000000000004">
      <c r="C8" s="235"/>
      <c r="D8" s="235"/>
      <c r="E8" s="235"/>
      <c r="F8" s="126"/>
    </row>
    <row r="9" spans="1:8" ht="18" customHeight="1" x14ac:dyDescent="0.55000000000000004">
      <c r="B9" s="42" t="s">
        <v>243</v>
      </c>
      <c r="C9" s="550" t="s">
        <v>404</v>
      </c>
      <c r="D9" s="550"/>
      <c r="E9" s="550"/>
      <c r="F9" s="155"/>
    </row>
    <row r="10" spans="1:8" ht="18" customHeight="1" x14ac:dyDescent="0.55000000000000004">
      <c r="B10" s="42" t="s">
        <v>245</v>
      </c>
      <c r="C10" s="551" t="s">
        <v>482</v>
      </c>
      <c r="D10" s="551"/>
      <c r="E10" s="551"/>
      <c r="F10" s="163"/>
    </row>
    <row r="11" spans="1:8" ht="18" customHeight="1" x14ac:dyDescent="0.55000000000000004">
      <c r="B11" s="42" t="s">
        <v>247</v>
      </c>
      <c r="C11" s="554" t="s">
        <v>582</v>
      </c>
      <c r="D11" s="550"/>
      <c r="E11" s="55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4434000</v>
      </c>
      <c r="E18" s="111"/>
      <c r="F18" s="111"/>
      <c r="G18" s="111">
        <v>3584635</v>
      </c>
      <c r="H18" s="169">
        <v>849365</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26446</v>
      </c>
      <c r="E21" s="120">
        <v>785</v>
      </c>
      <c r="F21" s="120"/>
      <c r="G21" s="113"/>
      <c r="H21" s="114">
        <v>27231</v>
      </c>
    </row>
    <row r="22" spans="1:8" ht="18" customHeight="1" x14ac:dyDescent="0.55000000000000004">
      <c r="A22" s="42" t="s">
        <v>116</v>
      </c>
      <c r="B22" s="44" t="s">
        <v>117</v>
      </c>
      <c r="D22" s="113">
        <v>1937</v>
      </c>
      <c r="E22" s="120"/>
      <c r="F22" s="120"/>
      <c r="G22" s="113"/>
      <c r="H22" s="114">
        <v>1937</v>
      </c>
    </row>
    <row r="23" spans="1:8" ht="18" customHeight="1" x14ac:dyDescent="0.55000000000000004">
      <c r="A23" s="42" t="s">
        <v>118</v>
      </c>
      <c r="B23" s="44" t="s">
        <v>119</v>
      </c>
      <c r="D23" s="113"/>
      <c r="E23" s="120"/>
      <c r="F23" s="120"/>
      <c r="G23" s="113"/>
      <c r="H23" s="114">
        <v>0</v>
      </c>
    </row>
    <row r="24" spans="1:8" ht="18" customHeight="1" x14ac:dyDescent="0.55000000000000004">
      <c r="A24" s="42" t="s">
        <v>120</v>
      </c>
      <c r="B24" s="44" t="s">
        <v>121</v>
      </c>
      <c r="D24" s="113">
        <v>104319</v>
      </c>
      <c r="E24" s="120">
        <v>90156</v>
      </c>
      <c r="F24" s="120"/>
      <c r="G24" s="113"/>
      <c r="H24" s="114">
        <v>194475</v>
      </c>
    </row>
    <row r="25" spans="1:8" ht="18" customHeight="1" x14ac:dyDescent="0.55000000000000004">
      <c r="A25" s="42" t="s">
        <v>122</v>
      </c>
      <c r="B25" s="44" t="s">
        <v>123</v>
      </c>
      <c r="D25" s="113"/>
      <c r="E25" s="120"/>
      <c r="F25" s="120"/>
      <c r="G25" s="113"/>
      <c r="H25" s="114">
        <v>0</v>
      </c>
    </row>
    <row r="26" spans="1:8" ht="18" customHeight="1" x14ac:dyDescent="0.55000000000000004">
      <c r="A26" s="42" t="s">
        <v>124</v>
      </c>
      <c r="B26" s="44" t="s">
        <v>125</v>
      </c>
      <c r="D26" s="113"/>
      <c r="E26" s="120"/>
      <c r="F26" s="120"/>
      <c r="G26" s="113"/>
      <c r="H26" s="114">
        <v>0</v>
      </c>
    </row>
    <row r="27" spans="1:8" ht="18" customHeight="1" x14ac:dyDescent="0.55000000000000004">
      <c r="A27" s="42" t="s">
        <v>126</v>
      </c>
      <c r="B27" s="44" t="s">
        <v>185</v>
      </c>
      <c r="D27" s="113"/>
      <c r="E27" s="120"/>
      <c r="F27" s="120"/>
      <c r="G27" s="113"/>
      <c r="H27" s="114">
        <v>0</v>
      </c>
    </row>
    <row r="28" spans="1:8" ht="18" customHeight="1" x14ac:dyDescent="0.55000000000000004">
      <c r="A28" s="42" t="s">
        <v>127</v>
      </c>
      <c r="B28" s="44" t="s">
        <v>128</v>
      </c>
      <c r="D28" s="113"/>
      <c r="E28" s="120"/>
      <c r="F28" s="120"/>
      <c r="G28" s="113"/>
      <c r="H28" s="114">
        <v>0</v>
      </c>
    </row>
    <row r="29" spans="1:8" ht="18" customHeight="1" x14ac:dyDescent="0.55000000000000004">
      <c r="A29" s="42" t="s">
        <v>129</v>
      </c>
      <c r="B29" s="44" t="s">
        <v>130</v>
      </c>
      <c r="D29" s="113">
        <v>514501</v>
      </c>
      <c r="E29" s="120">
        <v>86561</v>
      </c>
      <c r="F29" s="120"/>
      <c r="G29" s="113"/>
      <c r="H29" s="114">
        <v>601062</v>
      </c>
    </row>
    <row r="30" spans="1:8" ht="18" customHeight="1" x14ac:dyDescent="0.55000000000000004">
      <c r="A30" s="42" t="s">
        <v>131</v>
      </c>
      <c r="B30" s="43"/>
      <c r="D30" s="113"/>
      <c r="E30" s="120"/>
      <c r="F30" s="120"/>
      <c r="G30" s="113"/>
      <c r="H30" s="114">
        <v>0</v>
      </c>
    </row>
    <row r="31" spans="1:8" ht="18" customHeight="1" x14ac:dyDescent="0.55000000000000004">
      <c r="A31" s="42" t="s">
        <v>133</v>
      </c>
      <c r="B31" s="43"/>
      <c r="D31" s="113"/>
      <c r="E31" s="120"/>
      <c r="F31" s="120"/>
      <c r="G31" s="113"/>
      <c r="H31" s="114">
        <v>0</v>
      </c>
    </row>
    <row r="32" spans="1:8" ht="18" customHeight="1" x14ac:dyDescent="0.55000000000000004">
      <c r="A32" s="42" t="s">
        <v>134</v>
      </c>
      <c r="B32" s="43"/>
      <c r="D32" s="113"/>
      <c r="E32" s="120"/>
      <c r="F32" s="120"/>
      <c r="G32" s="113"/>
      <c r="H32" s="114">
        <v>0</v>
      </c>
    </row>
    <row r="33" spans="1:8" ht="18" customHeight="1" x14ac:dyDescent="0.55000000000000004">
      <c r="A33" s="42" t="s">
        <v>135</v>
      </c>
      <c r="B33" s="43"/>
      <c r="D33" s="113"/>
      <c r="E33" s="120"/>
      <c r="F33" s="120"/>
      <c r="G33" s="113"/>
      <c r="H33" s="114">
        <v>0</v>
      </c>
    </row>
    <row r="34" spans="1:8" ht="18" customHeight="1" x14ac:dyDescent="0.55000000000000004">
      <c r="A34" s="42" t="s">
        <v>136</v>
      </c>
      <c r="B34" s="130" t="s">
        <v>583</v>
      </c>
      <c r="D34" s="113">
        <v>213</v>
      </c>
      <c r="E34" s="120"/>
      <c r="F34" s="120"/>
      <c r="G34" s="113"/>
      <c r="H34" s="114">
        <v>213</v>
      </c>
    </row>
    <row r="35" spans="1:8" ht="18" customHeight="1" x14ac:dyDescent="0.55000000000000004">
      <c r="H35" s="205"/>
    </row>
    <row r="36" spans="1:8" ht="18" customHeight="1" x14ac:dyDescent="0.55000000000000004">
      <c r="A36" s="110" t="s">
        <v>137</v>
      </c>
      <c r="B36" s="105" t="s">
        <v>138</v>
      </c>
      <c r="C36" s="105" t="s">
        <v>253</v>
      </c>
      <c r="D36" s="114">
        <v>647416</v>
      </c>
      <c r="E36" s="114">
        <v>177502</v>
      </c>
      <c r="F36" s="114">
        <v>0</v>
      </c>
      <c r="G36" s="114">
        <v>0</v>
      </c>
      <c r="H36" s="114">
        <v>824918</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7513</v>
      </c>
      <c r="E40" s="120">
        <v>6739</v>
      </c>
      <c r="F40" s="120"/>
      <c r="G40" s="113"/>
      <c r="H40" s="114">
        <v>14252</v>
      </c>
    </row>
    <row r="41" spans="1:8" ht="18" customHeight="1" x14ac:dyDescent="0.55000000000000004">
      <c r="A41" s="42" t="s">
        <v>193</v>
      </c>
      <c r="B41" s="44" t="s">
        <v>141</v>
      </c>
      <c r="D41" s="113">
        <v>265835</v>
      </c>
      <c r="E41" s="120"/>
      <c r="F41" s="120"/>
      <c r="G41" s="113"/>
      <c r="H41" s="114">
        <v>265835</v>
      </c>
    </row>
    <row r="42" spans="1:8" ht="18" customHeight="1" x14ac:dyDescent="0.55000000000000004">
      <c r="A42" s="42" t="s">
        <v>194</v>
      </c>
      <c r="B42" s="44" t="s">
        <v>142</v>
      </c>
      <c r="D42" s="113"/>
      <c r="E42" s="120"/>
      <c r="F42" s="120"/>
      <c r="G42" s="113"/>
      <c r="H42" s="114">
        <v>0</v>
      </c>
    </row>
    <row r="43" spans="1:8" ht="18" customHeight="1" x14ac:dyDescent="0.55000000000000004">
      <c r="A43" s="42" t="s">
        <v>195</v>
      </c>
      <c r="B43" s="44" t="s">
        <v>143</v>
      </c>
      <c r="D43" s="113"/>
      <c r="E43" s="120"/>
      <c r="F43" s="120"/>
      <c r="G43" s="113"/>
      <c r="H43" s="114">
        <v>0</v>
      </c>
    </row>
    <row r="44" spans="1:8" ht="18" customHeight="1" x14ac:dyDescent="0.55000000000000004">
      <c r="A44" s="42" t="s">
        <v>144</v>
      </c>
      <c r="B44" s="43"/>
      <c r="D44" s="121"/>
      <c r="E44" s="122"/>
      <c r="F44" s="122"/>
      <c r="G44" s="121"/>
      <c r="H44" s="114">
        <v>0</v>
      </c>
    </row>
    <row r="45" spans="1:8" ht="18" customHeight="1" x14ac:dyDescent="0.55000000000000004">
      <c r="A45" s="42" t="s">
        <v>145</v>
      </c>
      <c r="B45" s="43"/>
      <c r="D45" s="113"/>
      <c r="E45" s="120"/>
      <c r="F45" s="120"/>
      <c r="G45" s="113"/>
      <c r="H45" s="114">
        <v>0</v>
      </c>
    </row>
    <row r="46" spans="1:8" ht="18" customHeight="1" x14ac:dyDescent="0.55000000000000004">
      <c r="A46" s="42" t="s">
        <v>146</v>
      </c>
      <c r="B46" s="43"/>
      <c r="D46" s="113"/>
      <c r="E46" s="120"/>
      <c r="F46" s="120"/>
      <c r="G46" s="113"/>
      <c r="H46" s="114">
        <v>0</v>
      </c>
    </row>
    <row r="47" spans="1:8" ht="18" customHeight="1" x14ac:dyDescent="0.55000000000000004">
      <c r="A47" s="42" t="s">
        <v>147</v>
      </c>
      <c r="B47" s="43"/>
      <c r="D47" s="113"/>
      <c r="E47" s="120"/>
      <c r="F47" s="120"/>
      <c r="G47" s="113"/>
      <c r="H47" s="114">
        <v>0</v>
      </c>
    </row>
    <row r="49" spans="1:8" ht="18" customHeight="1" x14ac:dyDescent="0.55000000000000004">
      <c r="A49" s="110" t="s">
        <v>148</v>
      </c>
      <c r="B49" s="105" t="s">
        <v>255</v>
      </c>
      <c r="C49" s="105" t="s">
        <v>253</v>
      </c>
      <c r="D49" s="114">
        <v>273348</v>
      </c>
      <c r="E49" s="114">
        <v>6739</v>
      </c>
      <c r="F49" s="114">
        <v>0</v>
      </c>
      <c r="G49" s="114">
        <v>0</v>
      </c>
      <c r="H49" s="114">
        <v>280087</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407">
        <v>29392554</v>
      </c>
      <c r="E53" s="125"/>
      <c r="F53" s="125"/>
      <c r="G53" s="407">
        <v>16556959</v>
      </c>
      <c r="H53" s="114">
        <v>12835595</v>
      </c>
    </row>
    <row r="54" spans="1:8" ht="18" customHeight="1" x14ac:dyDescent="0.55000000000000004">
      <c r="A54" s="42" t="s">
        <v>260</v>
      </c>
      <c r="B54" s="130"/>
      <c r="D54" s="113"/>
      <c r="E54" s="120"/>
      <c r="F54" s="120"/>
      <c r="G54" s="113"/>
      <c r="H54" s="114">
        <v>0</v>
      </c>
    </row>
    <row r="55" spans="1:8" ht="18" customHeight="1" x14ac:dyDescent="0.55000000000000004">
      <c r="A55" s="42" t="s">
        <v>262</v>
      </c>
      <c r="B55" s="133"/>
      <c r="D55" s="113"/>
      <c r="E55" s="120"/>
      <c r="F55" s="120"/>
      <c r="G55" s="113"/>
      <c r="H55" s="114">
        <v>0</v>
      </c>
    </row>
    <row r="56" spans="1:8" ht="18" customHeight="1" x14ac:dyDescent="0.55000000000000004">
      <c r="A56" s="42" t="s">
        <v>264</v>
      </c>
      <c r="B56" s="130"/>
      <c r="D56" s="113"/>
      <c r="E56" s="120"/>
      <c r="F56" s="120"/>
      <c r="G56" s="113"/>
      <c r="H56" s="114">
        <v>0</v>
      </c>
    </row>
    <row r="57" spans="1:8" ht="18" customHeight="1" x14ac:dyDescent="0.55000000000000004">
      <c r="A57" s="42" t="s">
        <v>266</v>
      </c>
      <c r="B57" s="130"/>
      <c r="D57" s="113"/>
      <c r="E57" s="120"/>
      <c r="F57" s="120"/>
      <c r="G57" s="113"/>
      <c r="H57" s="114">
        <v>0</v>
      </c>
    </row>
    <row r="58" spans="1:8" ht="18" customHeight="1" x14ac:dyDescent="0.55000000000000004">
      <c r="A58" s="42" t="s">
        <v>268</v>
      </c>
      <c r="B58" s="130"/>
      <c r="D58" s="113"/>
      <c r="E58" s="120"/>
      <c r="F58" s="120"/>
      <c r="G58" s="113"/>
      <c r="H58" s="114">
        <v>0</v>
      </c>
    </row>
    <row r="59" spans="1:8" ht="18" customHeight="1" x14ac:dyDescent="0.55000000000000004">
      <c r="A59" s="42" t="s">
        <v>270</v>
      </c>
      <c r="B59" s="185"/>
      <c r="D59" s="131"/>
      <c r="E59" s="132"/>
      <c r="F59" s="132"/>
      <c r="G59" s="131"/>
      <c r="H59" s="114">
        <v>0</v>
      </c>
    </row>
    <row r="60" spans="1:8" ht="18" customHeight="1" x14ac:dyDescent="0.55000000000000004">
      <c r="A60" s="42" t="s">
        <v>272</v>
      </c>
      <c r="B60" s="127"/>
      <c r="C60" s="126"/>
      <c r="D60" s="407"/>
      <c r="E60" s="125"/>
      <c r="F60" s="125"/>
      <c r="G60" s="125"/>
      <c r="H60" s="114">
        <v>0</v>
      </c>
    </row>
    <row r="61" spans="1:8" ht="18" customHeight="1" x14ac:dyDescent="0.55000000000000004">
      <c r="A61" s="42" t="s">
        <v>274</v>
      </c>
      <c r="B61" s="127"/>
      <c r="C61" s="126"/>
      <c r="D61" s="125"/>
      <c r="E61" s="125"/>
      <c r="F61" s="125"/>
      <c r="G61" s="125"/>
      <c r="H61" s="114">
        <v>0</v>
      </c>
    </row>
    <row r="62" spans="1:8" ht="18" customHeight="1" x14ac:dyDescent="0.55000000000000004">
      <c r="A62" s="42" t="s">
        <v>275</v>
      </c>
      <c r="B62" s="127"/>
      <c r="C62" s="126"/>
      <c r="D62" s="125"/>
      <c r="E62" s="125"/>
      <c r="F62" s="125"/>
      <c r="G62" s="125"/>
      <c r="H62" s="114">
        <v>0</v>
      </c>
    </row>
    <row r="63" spans="1:8" ht="18" customHeight="1" x14ac:dyDescent="0.55000000000000004">
      <c r="A63" s="42"/>
      <c r="E63" s="186"/>
      <c r="F63" s="128"/>
    </row>
    <row r="64" spans="1:8" ht="18" customHeight="1" x14ac:dyDescent="0.55000000000000004">
      <c r="A64" s="42" t="s">
        <v>200</v>
      </c>
      <c r="B64" s="105" t="s">
        <v>276</v>
      </c>
      <c r="C64" s="105" t="s">
        <v>253</v>
      </c>
      <c r="D64" s="114">
        <v>29392554</v>
      </c>
      <c r="E64" s="114">
        <v>0</v>
      </c>
      <c r="F64" s="114">
        <v>0</v>
      </c>
      <c r="G64" s="114">
        <v>16556959</v>
      </c>
      <c r="H64" s="114">
        <v>12835595</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v>0</v>
      </c>
      <c r="J68" s="129"/>
    </row>
    <row r="69" spans="1:10" ht="18" customHeight="1" x14ac:dyDescent="0.55000000000000004">
      <c r="A69" s="42" t="s">
        <v>202</v>
      </c>
      <c r="B69" s="44" t="s">
        <v>153</v>
      </c>
      <c r="D69" s="188"/>
      <c r="E69" s="120"/>
      <c r="F69" s="120"/>
      <c r="G69" s="188"/>
      <c r="H69" s="114">
        <v>0</v>
      </c>
    </row>
    <row r="70" spans="1:10" ht="18" customHeight="1" x14ac:dyDescent="0.55000000000000004">
      <c r="A70" s="42" t="s">
        <v>203</v>
      </c>
      <c r="B70" s="130"/>
      <c r="C70" s="105"/>
      <c r="D70" s="131"/>
      <c r="E70" s="120"/>
      <c r="F70" s="132"/>
      <c r="G70" s="131"/>
      <c r="H70" s="114">
        <v>0</v>
      </c>
    </row>
    <row r="71" spans="1:10" ht="18" customHeight="1" x14ac:dyDescent="0.55000000000000004">
      <c r="A71" s="42" t="s">
        <v>278</v>
      </c>
      <c r="B71" s="130"/>
      <c r="C71" s="105"/>
      <c r="D71" s="131"/>
      <c r="E71" s="120"/>
      <c r="F71" s="132"/>
      <c r="G71" s="131"/>
      <c r="H71" s="114">
        <v>0</v>
      </c>
    </row>
    <row r="72" spans="1:10" ht="18" customHeight="1" x14ac:dyDescent="0.55000000000000004">
      <c r="A72" s="42" t="s">
        <v>279</v>
      </c>
      <c r="B72" s="133"/>
      <c r="C72" s="105"/>
      <c r="D72" s="113"/>
      <c r="E72" s="120"/>
      <c r="F72" s="120"/>
      <c r="G72" s="113"/>
      <c r="H72" s="114">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v>0</v>
      </c>
      <c r="E74" s="135">
        <v>0</v>
      </c>
      <c r="F74" s="135">
        <v>0</v>
      </c>
      <c r="G74" s="114">
        <v>0</v>
      </c>
      <c r="H74" s="114">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30260</v>
      </c>
      <c r="E77" s="136"/>
      <c r="F77" s="122"/>
      <c r="G77" s="113"/>
      <c r="H77" s="114">
        <v>30260</v>
      </c>
    </row>
    <row r="78" spans="1:10" ht="18" customHeight="1" x14ac:dyDescent="0.55000000000000004">
      <c r="A78" s="42" t="s">
        <v>205</v>
      </c>
      <c r="B78" s="44" t="s">
        <v>156</v>
      </c>
      <c r="D78" s="113"/>
      <c r="E78" s="136"/>
      <c r="F78" s="122"/>
      <c r="G78" s="113"/>
      <c r="H78" s="114">
        <v>0</v>
      </c>
    </row>
    <row r="79" spans="1:10" ht="18" customHeight="1" x14ac:dyDescent="0.55000000000000004">
      <c r="A79" s="42" t="s">
        <v>206</v>
      </c>
      <c r="B79" s="44" t="s">
        <v>157</v>
      </c>
      <c r="D79" s="113">
        <v>13093</v>
      </c>
      <c r="E79" s="136">
        <v>1113</v>
      </c>
      <c r="F79" s="122"/>
      <c r="G79" s="113"/>
      <c r="H79" s="114">
        <v>14206</v>
      </c>
    </row>
    <row r="80" spans="1:10" ht="18" customHeight="1" x14ac:dyDescent="0.55000000000000004">
      <c r="A80" s="42" t="s">
        <v>207</v>
      </c>
      <c r="B80" s="44" t="s">
        <v>158</v>
      </c>
      <c r="D80" s="113"/>
      <c r="E80" s="136"/>
      <c r="F80" s="122"/>
      <c r="G80" s="113"/>
      <c r="H80" s="114">
        <v>0</v>
      </c>
    </row>
    <row r="81" spans="1:8" ht="18" customHeight="1" x14ac:dyDescent="0.55000000000000004">
      <c r="A81" s="42"/>
      <c r="H81" s="137"/>
    </row>
    <row r="82" spans="1:8" ht="18" customHeight="1" x14ac:dyDescent="0.55000000000000004">
      <c r="A82" s="42" t="s">
        <v>159</v>
      </c>
      <c r="B82" s="105" t="s">
        <v>282</v>
      </c>
      <c r="C82" s="105" t="s">
        <v>253</v>
      </c>
      <c r="D82" s="114">
        <v>43353</v>
      </c>
      <c r="E82" s="112">
        <v>1113</v>
      </c>
      <c r="F82" s="114">
        <v>0</v>
      </c>
      <c r="G82" s="114">
        <v>0</v>
      </c>
      <c r="H82" s="114">
        <v>44466</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v>0</v>
      </c>
    </row>
    <row r="87" spans="1:8" ht="18" customHeight="1" x14ac:dyDescent="0.55000000000000004">
      <c r="A87" s="42" t="s">
        <v>209</v>
      </c>
      <c r="B87" s="44" t="s">
        <v>161</v>
      </c>
      <c r="D87" s="113"/>
      <c r="E87" s="120"/>
      <c r="F87" s="120"/>
      <c r="G87" s="113"/>
      <c r="H87" s="114">
        <v>0</v>
      </c>
    </row>
    <row r="88" spans="1:8" ht="18" customHeight="1" x14ac:dyDescent="0.55000000000000004">
      <c r="A88" s="42" t="s">
        <v>210</v>
      </c>
      <c r="B88" s="44" t="s">
        <v>186</v>
      </c>
      <c r="D88" s="113"/>
      <c r="E88" s="120"/>
      <c r="F88" s="120"/>
      <c r="G88" s="113"/>
      <c r="H88" s="114">
        <v>0</v>
      </c>
    </row>
    <row r="89" spans="1:8" ht="18" customHeight="1" x14ac:dyDescent="0.55000000000000004">
      <c r="A89" s="42" t="s">
        <v>211</v>
      </c>
      <c r="B89" s="44" t="s">
        <v>162</v>
      </c>
      <c r="D89" s="113"/>
      <c r="E89" s="120"/>
      <c r="F89" s="120"/>
      <c r="G89" s="113"/>
      <c r="H89" s="114">
        <v>0</v>
      </c>
    </row>
    <row r="90" spans="1:8" ht="18" customHeight="1" x14ac:dyDescent="0.55000000000000004">
      <c r="A90" s="42" t="s">
        <v>212</v>
      </c>
      <c r="B90" s="44" t="s">
        <v>163</v>
      </c>
      <c r="D90" s="113"/>
      <c r="E90" s="120"/>
      <c r="F90" s="120"/>
      <c r="G90" s="113"/>
      <c r="H90" s="114">
        <v>0</v>
      </c>
    </row>
    <row r="91" spans="1:8" ht="18" customHeight="1" x14ac:dyDescent="0.55000000000000004">
      <c r="A91" s="42" t="s">
        <v>213</v>
      </c>
      <c r="B91" s="44" t="s">
        <v>164</v>
      </c>
      <c r="D91" s="113">
        <v>2402</v>
      </c>
      <c r="E91" s="120">
        <v>2155</v>
      </c>
      <c r="F91" s="120"/>
      <c r="G91" s="113"/>
      <c r="H91" s="114">
        <v>4557</v>
      </c>
    </row>
    <row r="92" spans="1:8" ht="18" customHeight="1" x14ac:dyDescent="0.55000000000000004">
      <c r="A92" s="42" t="s">
        <v>214</v>
      </c>
      <c r="B92" s="44" t="s">
        <v>187</v>
      </c>
      <c r="D92" s="139">
        <v>33881</v>
      </c>
      <c r="E92" s="120"/>
      <c r="F92" s="189"/>
      <c r="G92" s="139"/>
      <c r="H92" s="114">
        <v>33881</v>
      </c>
    </row>
    <row r="93" spans="1:8" ht="18" customHeight="1" x14ac:dyDescent="0.55000000000000004">
      <c r="A93" s="42" t="s">
        <v>215</v>
      </c>
      <c r="B93" s="44" t="s">
        <v>189</v>
      </c>
      <c r="D93" s="113">
        <v>8306</v>
      </c>
      <c r="E93" s="120">
        <v>2713</v>
      </c>
      <c r="F93" s="120"/>
      <c r="G93" s="113"/>
      <c r="H93" s="114">
        <v>11019</v>
      </c>
    </row>
    <row r="94" spans="1:8" ht="18" customHeight="1" x14ac:dyDescent="0.55000000000000004">
      <c r="A94" s="42" t="s">
        <v>216</v>
      </c>
      <c r="B94" s="130"/>
      <c r="D94" s="113"/>
      <c r="E94" s="120"/>
      <c r="F94" s="120"/>
      <c r="G94" s="113"/>
      <c r="H94" s="114">
        <v>0</v>
      </c>
    </row>
    <row r="95" spans="1:8" ht="18" customHeight="1" x14ac:dyDescent="0.55000000000000004">
      <c r="A95" s="42" t="s">
        <v>284</v>
      </c>
      <c r="B95" s="130"/>
      <c r="D95" s="113"/>
      <c r="E95" s="120"/>
      <c r="F95" s="120"/>
      <c r="G95" s="113"/>
      <c r="H95" s="114">
        <v>0</v>
      </c>
    </row>
    <row r="96" spans="1:8" ht="18" customHeight="1" x14ac:dyDescent="0.55000000000000004">
      <c r="A96" s="42" t="s">
        <v>285</v>
      </c>
      <c r="B96" s="130"/>
      <c r="D96" s="113"/>
      <c r="E96" s="120"/>
      <c r="F96" s="120"/>
      <c r="G96" s="113"/>
      <c r="H96" s="114">
        <v>0</v>
      </c>
    </row>
    <row r="97" spans="1:8" ht="18" customHeight="1" x14ac:dyDescent="0.55000000000000004">
      <c r="A97" s="42"/>
    </row>
    <row r="98" spans="1:8" ht="18" customHeight="1" x14ac:dyDescent="0.55000000000000004">
      <c r="A98" s="110" t="s">
        <v>166</v>
      </c>
      <c r="B98" s="105" t="s">
        <v>286</v>
      </c>
      <c r="C98" s="105" t="s">
        <v>253</v>
      </c>
      <c r="D98" s="114">
        <v>44589</v>
      </c>
      <c r="E98" s="114">
        <v>4868</v>
      </c>
      <c r="F98" s="114">
        <v>0</v>
      </c>
      <c r="G98" s="114">
        <v>0</v>
      </c>
      <c r="H98" s="114">
        <v>49457</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152647</v>
      </c>
      <c r="E102" s="120"/>
      <c r="F102" s="120"/>
      <c r="G102" s="113"/>
      <c r="H102" s="114">
        <v>152647</v>
      </c>
    </row>
    <row r="103" spans="1:8" ht="18" customHeight="1" x14ac:dyDescent="0.55000000000000004">
      <c r="A103" s="42" t="s">
        <v>220</v>
      </c>
      <c r="B103" s="44" t="s">
        <v>168</v>
      </c>
      <c r="D103" s="113"/>
      <c r="E103" s="120"/>
      <c r="F103" s="120"/>
      <c r="G103" s="113"/>
      <c r="H103" s="114">
        <v>0</v>
      </c>
    </row>
    <row r="104" spans="1:8" ht="18" customHeight="1" x14ac:dyDescent="0.55000000000000004">
      <c r="A104" s="42" t="s">
        <v>221</v>
      </c>
      <c r="B104" s="130" t="s">
        <v>169</v>
      </c>
      <c r="D104" s="113">
        <v>84288</v>
      </c>
      <c r="E104" s="120"/>
      <c r="F104" s="120"/>
      <c r="G104" s="113"/>
      <c r="H104" s="114">
        <v>84288</v>
      </c>
    </row>
    <row r="105" spans="1:8" ht="18" customHeight="1" x14ac:dyDescent="0.55000000000000004">
      <c r="A105" s="42" t="s">
        <v>288</v>
      </c>
      <c r="B105" s="130"/>
      <c r="D105" s="113"/>
      <c r="E105" s="120"/>
      <c r="F105" s="120"/>
      <c r="G105" s="113"/>
      <c r="H105" s="114">
        <v>0</v>
      </c>
    </row>
    <row r="106" spans="1:8" ht="18" customHeight="1" x14ac:dyDescent="0.55000000000000004">
      <c r="A106" s="42" t="s">
        <v>289</v>
      </c>
      <c r="B106" s="130"/>
      <c r="D106" s="113"/>
      <c r="E106" s="120"/>
      <c r="F106" s="120"/>
      <c r="G106" s="113"/>
      <c r="H106" s="114">
        <v>0</v>
      </c>
    </row>
    <row r="107" spans="1:8" ht="18" customHeight="1" x14ac:dyDescent="0.55000000000000004">
      <c r="B107" s="105"/>
    </row>
    <row r="108" spans="1:8" ht="18" customHeight="1" x14ac:dyDescent="0.55000000000000004">
      <c r="A108" s="110" t="s">
        <v>170</v>
      </c>
      <c r="B108" s="105" t="s">
        <v>290</v>
      </c>
      <c r="C108" s="105" t="s">
        <v>253</v>
      </c>
      <c r="D108" s="114">
        <v>236935</v>
      </c>
      <c r="E108" s="114">
        <v>0</v>
      </c>
      <c r="F108" s="114">
        <v>0</v>
      </c>
      <c r="G108" s="114">
        <v>0</v>
      </c>
      <c r="H108" s="114">
        <v>236935</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8131772.8300000001</v>
      </c>
      <c r="G111" s="113"/>
      <c r="H111" s="114">
        <v>8131772.8300000001</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408">
        <v>0.89729999999999999</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271458058</v>
      </c>
      <c r="F117" s="145"/>
    </row>
    <row r="118" spans="1:7" ht="18" customHeight="1" x14ac:dyDescent="0.55000000000000004">
      <c r="A118" s="42" t="s">
        <v>304</v>
      </c>
      <c r="B118" s="44" t="s">
        <v>305</v>
      </c>
      <c r="E118" s="113">
        <v>5687906</v>
      </c>
      <c r="F118" s="145"/>
    </row>
    <row r="119" spans="1:7" ht="18" customHeight="1" x14ac:dyDescent="0.55000000000000004">
      <c r="A119" s="42" t="s">
        <v>306</v>
      </c>
      <c r="B119" s="105" t="s">
        <v>307</v>
      </c>
      <c r="E119" s="114">
        <v>277145964</v>
      </c>
      <c r="F119" s="146"/>
    </row>
    <row r="120" spans="1:7" ht="18" customHeight="1" x14ac:dyDescent="0.55000000000000004">
      <c r="A120" s="42"/>
      <c r="B120" s="105"/>
      <c r="F120" s="126"/>
    </row>
    <row r="121" spans="1:7" ht="18" customHeight="1" x14ac:dyDescent="0.55000000000000004">
      <c r="A121" s="42" t="s">
        <v>308</v>
      </c>
      <c r="B121" s="105" t="s">
        <v>309</v>
      </c>
      <c r="E121" s="113">
        <v>297984021</v>
      </c>
      <c r="F121" s="145"/>
    </row>
    <row r="122" spans="1:7" ht="18" customHeight="1" x14ac:dyDescent="0.55000000000000004">
      <c r="A122" s="42"/>
      <c r="F122" s="126"/>
    </row>
    <row r="123" spans="1:7" ht="18" customHeight="1" x14ac:dyDescent="0.55000000000000004">
      <c r="A123" s="42" t="s">
        <v>310</v>
      </c>
      <c r="B123" s="105" t="s">
        <v>311</v>
      </c>
      <c r="E123" s="113">
        <v>-20838057</v>
      </c>
      <c r="F123" s="145"/>
    </row>
    <row r="124" spans="1:7" ht="18" customHeight="1" x14ac:dyDescent="0.55000000000000004">
      <c r="A124" s="42"/>
      <c r="F124" s="126"/>
    </row>
    <row r="125" spans="1:7" ht="18" customHeight="1" x14ac:dyDescent="0.55000000000000004">
      <c r="A125" s="42" t="s">
        <v>312</v>
      </c>
      <c r="B125" s="105" t="s">
        <v>313</v>
      </c>
      <c r="E125" s="113">
        <v>-46462</v>
      </c>
      <c r="F125" s="145"/>
    </row>
    <row r="126" spans="1:7" ht="18" customHeight="1" x14ac:dyDescent="0.55000000000000004">
      <c r="A126" s="42"/>
      <c r="F126" s="126"/>
    </row>
    <row r="127" spans="1:7" ht="18" customHeight="1" x14ac:dyDescent="0.55000000000000004">
      <c r="A127" s="42" t="s">
        <v>314</v>
      </c>
      <c r="B127" s="105" t="s">
        <v>315</v>
      </c>
      <c r="E127" s="113">
        <v>-20884519</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v>0</v>
      </c>
    </row>
    <row r="132" spans="1:8" ht="18" customHeight="1" x14ac:dyDescent="0.55000000000000004">
      <c r="A132" s="42" t="s">
        <v>230</v>
      </c>
      <c r="B132" s="44" t="s">
        <v>10</v>
      </c>
      <c r="D132" s="113"/>
      <c r="E132" s="120"/>
      <c r="F132" s="120"/>
      <c r="G132" s="113"/>
      <c r="H132" s="114">
        <v>0</v>
      </c>
    </row>
    <row r="133" spans="1:8" ht="18" customHeight="1" x14ac:dyDescent="0.55000000000000004">
      <c r="A133" s="42" t="s">
        <v>231</v>
      </c>
      <c r="B133" s="43"/>
      <c r="D133" s="113"/>
      <c r="E133" s="120"/>
      <c r="F133" s="120"/>
      <c r="G133" s="113"/>
      <c r="H133" s="114">
        <v>0</v>
      </c>
    </row>
    <row r="134" spans="1:8" ht="18" customHeight="1" x14ac:dyDescent="0.55000000000000004">
      <c r="A134" s="42" t="s">
        <v>317</v>
      </c>
      <c r="B134" s="43"/>
      <c r="D134" s="113"/>
      <c r="E134" s="120"/>
      <c r="F134" s="120"/>
      <c r="G134" s="113"/>
      <c r="H134" s="114">
        <v>0</v>
      </c>
    </row>
    <row r="135" spans="1:8" ht="18" customHeight="1" x14ac:dyDescent="0.55000000000000004">
      <c r="A135" s="42" t="s">
        <v>318</v>
      </c>
      <c r="B135" s="43"/>
      <c r="D135" s="113"/>
      <c r="E135" s="120"/>
      <c r="F135" s="120"/>
      <c r="G135" s="113"/>
      <c r="H135" s="114">
        <v>0</v>
      </c>
    </row>
    <row r="136" spans="1:8" ht="18" customHeight="1" x14ac:dyDescent="0.55000000000000004">
      <c r="A136" s="110"/>
    </row>
    <row r="137" spans="1:8" ht="18" customHeight="1" x14ac:dyDescent="0.55000000000000004">
      <c r="A137" s="110" t="s">
        <v>174</v>
      </c>
      <c r="B137" s="105" t="s">
        <v>319</v>
      </c>
      <c r="D137" s="114">
        <v>0</v>
      </c>
      <c r="E137" s="114">
        <v>0</v>
      </c>
      <c r="F137" s="114">
        <v>0</v>
      </c>
      <c r="G137" s="114">
        <v>0</v>
      </c>
      <c r="H137" s="114">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v>647416</v>
      </c>
      <c r="E141" s="147">
        <v>177502</v>
      </c>
      <c r="F141" s="147">
        <v>0</v>
      </c>
      <c r="G141" s="147">
        <v>0</v>
      </c>
      <c r="H141" s="147">
        <v>824918</v>
      </c>
    </row>
    <row r="142" spans="1:8" ht="18" customHeight="1" x14ac:dyDescent="0.55000000000000004">
      <c r="A142" s="42" t="s">
        <v>148</v>
      </c>
      <c r="B142" s="105" t="s">
        <v>176</v>
      </c>
      <c r="D142" s="147">
        <v>273348</v>
      </c>
      <c r="E142" s="147">
        <v>6739</v>
      </c>
      <c r="F142" s="147">
        <v>0</v>
      </c>
      <c r="G142" s="147">
        <v>0</v>
      </c>
      <c r="H142" s="147">
        <v>280087</v>
      </c>
    </row>
    <row r="143" spans="1:8" ht="18" customHeight="1" x14ac:dyDescent="0.55000000000000004">
      <c r="A143" s="42" t="s">
        <v>200</v>
      </c>
      <c r="B143" s="105" t="s">
        <v>177</v>
      </c>
      <c r="D143" s="147">
        <v>29392554</v>
      </c>
      <c r="E143" s="147">
        <v>0</v>
      </c>
      <c r="F143" s="147">
        <v>0</v>
      </c>
      <c r="G143" s="147">
        <v>16556959</v>
      </c>
      <c r="H143" s="147">
        <v>12835595</v>
      </c>
    </row>
    <row r="144" spans="1:8" ht="18" customHeight="1" x14ac:dyDescent="0.55000000000000004">
      <c r="A144" s="42" t="s">
        <v>154</v>
      </c>
      <c r="B144" s="105" t="s">
        <v>8</v>
      </c>
      <c r="D144" s="147">
        <v>0</v>
      </c>
      <c r="E144" s="147">
        <v>0</v>
      </c>
      <c r="F144" s="147">
        <v>0</v>
      </c>
      <c r="G144" s="147">
        <v>0</v>
      </c>
      <c r="H144" s="147">
        <v>0</v>
      </c>
    </row>
    <row r="145" spans="1:8" ht="18" customHeight="1" x14ac:dyDescent="0.55000000000000004">
      <c r="A145" s="42" t="s">
        <v>159</v>
      </c>
      <c r="B145" s="105" t="s">
        <v>9</v>
      </c>
      <c r="D145" s="147">
        <v>43353</v>
      </c>
      <c r="E145" s="147">
        <v>1113</v>
      </c>
      <c r="F145" s="147">
        <v>0</v>
      </c>
      <c r="G145" s="147">
        <v>0</v>
      </c>
      <c r="H145" s="147">
        <v>44466</v>
      </c>
    </row>
    <row r="146" spans="1:8" ht="18" customHeight="1" x14ac:dyDescent="0.55000000000000004">
      <c r="A146" s="42" t="s">
        <v>166</v>
      </c>
      <c r="B146" s="105" t="s">
        <v>178</v>
      </c>
      <c r="D146" s="147">
        <v>44589</v>
      </c>
      <c r="E146" s="147">
        <v>4868</v>
      </c>
      <c r="F146" s="147">
        <v>0</v>
      </c>
      <c r="G146" s="147">
        <v>0</v>
      </c>
      <c r="H146" s="147">
        <v>49457</v>
      </c>
    </row>
    <row r="147" spans="1:8" ht="18" customHeight="1" x14ac:dyDescent="0.55000000000000004">
      <c r="A147" s="42" t="s">
        <v>170</v>
      </c>
      <c r="B147" s="105" t="s">
        <v>11</v>
      </c>
      <c r="D147" s="114">
        <v>236935</v>
      </c>
      <c r="E147" s="114">
        <v>0</v>
      </c>
      <c r="F147" s="114">
        <v>0</v>
      </c>
      <c r="G147" s="114">
        <v>0</v>
      </c>
      <c r="H147" s="114">
        <v>236935</v>
      </c>
    </row>
    <row r="148" spans="1:8" ht="18" customHeight="1" x14ac:dyDescent="0.55000000000000004">
      <c r="A148" s="42" t="s">
        <v>235</v>
      </c>
      <c r="B148" s="105" t="s">
        <v>179</v>
      </c>
      <c r="D148" s="148" t="s">
        <v>321</v>
      </c>
      <c r="E148" s="148" t="s">
        <v>321</v>
      </c>
      <c r="F148" s="148"/>
      <c r="G148" s="148" t="s">
        <v>321</v>
      </c>
      <c r="H148" s="147">
        <v>8131772.8300000001</v>
      </c>
    </row>
    <row r="149" spans="1:8" ht="18" customHeight="1" x14ac:dyDescent="0.55000000000000004">
      <c r="A149" s="42" t="s">
        <v>174</v>
      </c>
      <c r="B149" s="105" t="s">
        <v>180</v>
      </c>
      <c r="D149" s="114">
        <v>0</v>
      </c>
      <c r="E149" s="114">
        <v>0</v>
      </c>
      <c r="F149" s="114">
        <v>0</v>
      </c>
      <c r="G149" s="114">
        <v>0</v>
      </c>
      <c r="H149" s="114">
        <v>0</v>
      </c>
    </row>
    <row r="150" spans="1:8" ht="18" customHeight="1" x14ac:dyDescent="0.55000000000000004">
      <c r="A150" s="42" t="s">
        <v>107</v>
      </c>
      <c r="B150" s="105" t="s">
        <v>108</v>
      </c>
      <c r="D150" s="114">
        <v>4434000</v>
      </c>
      <c r="E150" s="114">
        <v>0</v>
      </c>
      <c r="F150" s="114">
        <v>0</v>
      </c>
      <c r="G150" s="114">
        <v>3584635</v>
      </c>
      <c r="H150" s="114">
        <v>849365</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v>35072195</v>
      </c>
      <c r="E152" s="199">
        <v>190222</v>
      </c>
      <c r="F152" s="199">
        <v>0</v>
      </c>
      <c r="G152" s="199">
        <v>20141594</v>
      </c>
      <c r="H152" s="199">
        <v>23252595.829999998</v>
      </c>
    </row>
    <row r="154" spans="1:8" ht="18" customHeight="1" x14ac:dyDescent="0.55000000000000004">
      <c r="A154" s="110" t="s">
        <v>322</v>
      </c>
      <c r="B154" s="105" t="s">
        <v>323</v>
      </c>
      <c r="D154" s="221">
        <v>7.8033029260988457E-2</v>
      </c>
    </row>
    <row r="155" spans="1:8" ht="18" customHeight="1" x14ac:dyDescent="0.55000000000000004">
      <c r="A155" s="110" t="s">
        <v>324</v>
      </c>
      <c r="B155" s="105" t="s">
        <v>325</v>
      </c>
      <c r="D155" s="221">
        <v>-1.1133891007975811</v>
      </c>
    </row>
    <row r="156" spans="1:8" ht="18" customHeight="1" x14ac:dyDescent="0.55000000000000004">
      <c r="H156" s="152"/>
    </row>
  </sheetData>
  <mergeCells count="7">
    <mergeCell ref="B13:D13"/>
    <mergeCell ref="C2:D2"/>
    <mergeCell ref="C5:E5"/>
    <mergeCell ref="C6:E6"/>
    <mergeCell ref="C9:E9"/>
    <mergeCell ref="C10:E10"/>
    <mergeCell ref="C11:E11"/>
  </mergeCells>
  <hyperlinks>
    <hyperlink ref="C11" r:id="rId1" xr:uid="{3C1DC5D1-A3B5-44DE-85D0-10BD7B038BF0}"/>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922E-4C95-4D22-8F29-7F94BE716C1D}">
  <sheetPr>
    <tabColor theme="9"/>
  </sheetPr>
  <dimension ref="A1:J155"/>
  <sheetViews>
    <sheetView showGridLines="0" topLeftCell="A135" zoomScale="90" zoomScaleNormal="9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9" t="s">
        <v>584</v>
      </c>
      <c r="D5" s="539"/>
      <c r="E5" s="539"/>
      <c r="F5" s="155"/>
    </row>
    <row r="6" spans="1:8" ht="18" customHeight="1" x14ac:dyDescent="0.55000000000000004">
      <c r="B6" s="42" t="s">
        <v>239</v>
      </c>
      <c r="C6" s="157" t="s">
        <v>585</v>
      </c>
      <c r="D6" s="157"/>
      <c r="E6" s="157"/>
      <c r="F6" s="158"/>
    </row>
    <row r="7" spans="1:8" ht="18" customHeight="1" x14ac:dyDescent="0.55000000000000004">
      <c r="B7" s="42" t="s">
        <v>241</v>
      </c>
      <c r="C7" s="562">
        <v>2102</v>
      </c>
      <c r="D7" s="562"/>
      <c r="E7" s="562"/>
      <c r="F7" s="159"/>
    </row>
    <row r="8" spans="1:8" ht="18" customHeight="1" x14ac:dyDescent="0.55000000000000004">
      <c r="C8" s="160"/>
      <c r="D8" s="160"/>
      <c r="E8" s="160"/>
      <c r="F8" s="126"/>
    </row>
    <row r="9" spans="1:8" ht="18" customHeight="1" x14ac:dyDescent="0.55000000000000004">
      <c r="B9" s="42" t="s">
        <v>243</v>
      </c>
      <c r="C9" s="550" t="s">
        <v>586</v>
      </c>
      <c r="D9" s="550"/>
      <c r="E9" s="550"/>
      <c r="F9" s="155"/>
    </row>
    <row r="10" spans="1:8" ht="18" customHeight="1" x14ac:dyDescent="0.55000000000000004">
      <c r="B10" s="42" t="s">
        <v>245</v>
      </c>
      <c r="C10" s="162" t="s">
        <v>587</v>
      </c>
      <c r="D10" s="162"/>
      <c r="E10" s="162"/>
      <c r="F10" s="163"/>
    </row>
    <row r="11" spans="1:8" ht="18" customHeight="1" x14ac:dyDescent="0.55000000000000004">
      <c r="B11" s="42" t="s">
        <v>247</v>
      </c>
      <c r="C11" s="554" t="s">
        <v>588</v>
      </c>
      <c r="D11" s="550"/>
      <c r="E11" s="55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6864343</v>
      </c>
      <c r="E18" s="111">
        <v>0</v>
      </c>
      <c r="F18" s="111">
        <v>0</v>
      </c>
      <c r="G18" s="111">
        <v>5549428</v>
      </c>
      <c r="H18" s="169">
        <f>(D18+E18)-G18</f>
        <v>1314915</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98225</v>
      </c>
      <c r="E21" s="113">
        <v>27788</v>
      </c>
      <c r="F21" s="113">
        <v>0</v>
      </c>
      <c r="G21" s="113">
        <v>200</v>
      </c>
      <c r="H21" s="114">
        <f>(D21+E21)-F21-G21</f>
        <v>125813</v>
      </c>
    </row>
    <row r="22" spans="1:8" ht="18" customHeight="1" x14ac:dyDescent="0.55000000000000004">
      <c r="A22" s="42" t="s">
        <v>116</v>
      </c>
      <c r="B22" s="44" t="s">
        <v>117</v>
      </c>
      <c r="D22" s="113">
        <v>3655</v>
      </c>
      <c r="E22" s="113">
        <v>1532</v>
      </c>
      <c r="F22" s="113">
        <v>0</v>
      </c>
      <c r="G22" s="113">
        <v>0</v>
      </c>
      <c r="H22" s="114">
        <f t="shared" ref="H22:H34" si="0">(D22+E22)-F22-G22</f>
        <v>5187</v>
      </c>
    </row>
    <row r="23" spans="1:8" ht="18" customHeight="1" x14ac:dyDescent="0.55000000000000004">
      <c r="A23" s="42" t="s">
        <v>118</v>
      </c>
      <c r="B23" s="44" t="s">
        <v>119</v>
      </c>
      <c r="D23" s="113">
        <v>6914</v>
      </c>
      <c r="E23" s="113">
        <v>1066</v>
      </c>
      <c r="F23" s="113">
        <v>0</v>
      </c>
      <c r="G23" s="113">
        <v>0</v>
      </c>
      <c r="H23" s="114">
        <f t="shared" si="0"/>
        <v>7980</v>
      </c>
    </row>
    <row r="24" spans="1:8" ht="18" customHeight="1" x14ac:dyDescent="0.55000000000000004">
      <c r="A24" s="42" t="s">
        <v>120</v>
      </c>
      <c r="B24" s="44" t="s">
        <v>121</v>
      </c>
      <c r="D24" s="113">
        <v>0</v>
      </c>
      <c r="E24" s="113">
        <v>0</v>
      </c>
      <c r="F24" s="113">
        <v>0</v>
      </c>
      <c r="G24" s="113">
        <v>0</v>
      </c>
      <c r="H24" s="114">
        <f t="shared" si="0"/>
        <v>0</v>
      </c>
    </row>
    <row r="25" spans="1:8" ht="18" customHeight="1" x14ac:dyDescent="0.55000000000000004">
      <c r="A25" s="42" t="s">
        <v>122</v>
      </c>
      <c r="B25" s="44" t="s">
        <v>123</v>
      </c>
      <c r="D25" s="113">
        <v>32021</v>
      </c>
      <c r="E25" s="113">
        <v>24992</v>
      </c>
      <c r="F25" s="113">
        <v>0</v>
      </c>
      <c r="G25" s="113">
        <v>0</v>
      </c>
      <c r="H25" s="114">
        <f t="shared" si="0"/>
        <v>57013</v>
      </c>
    </row>
    <row r="26" spans="1:8" ht="18" customHeight="1" x14ac:dyDescent="0.55000000000000004">
      <c r="A26" s="42" t="s">
        <v>124</v>
      </c>
      <c r="B26" s="44" t="s">
        <v>125</v>
      </c>
      <c r="D26" s="113">
        <v>62797</v>
      </c>
      <c r="E26" s="113">
        <v>9669</v>
      </c>
      <c r="F26" s="113">
        <v>0</v>
      </c>
      <c r="G26" s="113">
        <v>0</v>
      </c>
      <c r="H26" s="114">
        <f t="shared" si="0"/>
        <v>72466</v>
      </c>
    </row>
    <row r="27" spans="1:8" ht="18" customHeight="1" x14ac:dyDescent="0.55000000000000004">
      <c r="A27" s="42" t="s">
        <v>126</v>
      </c>
      <c r="B27" s="44" t="s">
        <v>185</v>
      </c>
      <c r="D27" s="113">
        <v>762941</v>
      </c>
      <c r="E27" s="113">
        <v>630952</v>
      </c>
      <c r="F27" s="113">
        <v>0</v>
      </c>
      <c r="G27" s="113">
        <v>0</v>
      </c>
      <c r="H27" s="114">
        <f t="shared" si="0"/>
        <v>1393893</v>
      </c>
    </row>
    <row r="28" spans="1:8" ht="18" customHeight="1" x14ac:dyDescent="0.55000000000000004">
      <c r="A28" s="42" t="s">
        <v>127</v>
      </c>
      <c r="B28" s="44" t="s">
        <v>128</v>
      </c>
      <c r="D28" s="113">
        <v>0</v>
      </c>
      <c r="E28" s="113">
        <v>0</v>
      </c>
      <c r="F28" s="113">
        <v>0</v>
      </c>
      <c r="G28" s="113">
        <v>0</v>
      </c>
      <c r="H28" s="114">
        <f t="shared" si="0"/>
        <v>0</v>
      </c>
    </row>
    <row r="29" spans="1:8" ht="18" customHeight="1" x14ac:dyDescent="0.55000000000000004">
      <c r="A29" s="42" t="s">
        <v>129</v>
      </c>
      <c r="B29" s="44" t="s">
        <v>130</v>
      </c>
      <c r="D29" s="113">
        <v>134566</v>
      </c>
      <c r="E29" s="113">
        <v>98649</v>
      </c>
      <c r="F29" s="113">
        <v>0</v>
      </c>
      <c r="G29" s="113">
        <v>0</v>
      </c>
      <c r="H29" s="114">
        <f t="shared" si="0"/>
        <v>233215</v>
      </c>
    </row>
    <row r="30" spans="1:8" ht="18" customHeight="1" x14ac:dyDescent="0.55000000000000004">
      <c r="A30" s="42" t="s">
        <v>131</v>
      </c>
      <c r="B30" s="43" t="s">
        <v>589</v>
      </c>
      <c r="D30" s="113">
        <v>6818</v>
      </c>
      <c r="E30" s="113">
        <v>1054</v>
      </c>
      <c r="F30" s="113">
        <v>0</v>
      </c>
      <c r="G30" s="113">
        <v>0</v>
      </c>
      <c r="H30" s="114">
        <f t="shared" si="0"/>
        <v>7872</v>
      </c>
    </row>
    <row r="31" spans="1:8" ht="18" customHeight="1" x14ac:dyDescent="0.55000000000000004">
      <c r="A31" s="42" t="s">
        <v>133</v>
      </c>
      <c r="B31" s="43"/>
      <c r="D31" s="113">
        <v>0</v>
      </c>
      <c r="E31" s="113">
        <v>0</v>
      </c>
      <c r="F31" s="113">
        <v>0</v>
      </c>
      <c r="G31" s="113">
        <v>0</v>
      </c>
      <c r="H31" s="114">
        <f t="shared" si="0"/>
        <v>0</v>
      </c>
    </row>
    <row r="32" spans="1:8" ht="18" customHeight="1" x14ac:dyDescent="0.55000000000000004">
      <c r="A32" s="42" t="s">
        <v>134</v>
      </c>
      <c r="B32" s="43"/>
      <c r="D32" s="113">
        <v>0</v>
      </c>
      <c r="E32" s="113">
        <v>0</v>
      </c>
      <c r="F32" s="113">
        <v>0</v>
      </c>
      <c r="G32" s="113">
        <v>0</v>
      </c>
      <c r="H32" s="114">
        <f t="shared" si="0"/>
        <v>0</v>
      </c>
    </row>
    <row r="33" spans="1:8" ht="18" customHeight="1" x14ac:dyDescent="0.55000000000000004">
      <c r="A33" s="42" t="s">
        <v>135</v>
      </c>
      <c r="B33" s="43"/>
      <c r="D33" s="113">
        <v>0</v>
      </c>
      <c r="E33" s="113">
        <v>0</v>
      </c>
      <c r="F33" s="113">
        <v>0</v>
      </c>
      <c r="G33" s="113">
        <v>0</v>
      </c>
      <c r="H33" s="114">
        <f t="shared" si="0"/>
        <v>0</v>
      </c>
    </row>
    <row r="34" spans="1:8" ht="18" customHeight="1" x14ac:dyDescent="0.55000000000000004">
      <c r="A34" s="42" t="s">
        <v>136</v>
      </c>
      <c r="B34" s="43"/>
      <c r="D34" s="113">
        <v>0</v>
      </c>
      <c r="E34" s="113">
        <v>0</v>
      </c>
      <c r="F34" s="113">
        <v>0</v>
      </c>
      <c r="G34" s="113">
        <v>0</v>
      </c>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1107937</v>
      </c>
      <c r="E36" s="114">
        <f>SUM(E21:E34)</f>
        <v>795702</v>
      </c>
      <c r="F36" s="114">
        <f>SUM(F21:F34)</f>
        <v>0</v>
      </c>
      <c r="G36" s="114">
        <f>SUM(G21:G34)</f>
        <v>200</v>
      </c>
      <c r="H36" s="114">
        <f>SUM(H21:H34)</f>
        <v>1903439</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109700</v>
      </c>
      <c r="E40" s="120">
        <v>90722</v>
      </c>
      <c r="F40" s="120">
        <v>0</v>
      </c>
      <c r="G40" s="113">
        <v>0</v>
      </c>
      <c r="H40" s="114">
        <f>(D40+E40)-F40-G40</f>
        <v>200422</v>
      </c>
    </row>
    <row r="41" spans="1:8" ht="18" customHeight="1" x14ac:dyDescent="0.55000000000000004">
      <c r="A41" s="42" t="s">
        <v>193</v>
      </c>
      <c r="B41" s="44" t="s">
        <v>141</v>
      </c>
      <c r="D41" s="113">
        <v>1234130</v>
      </c>
      <c r="E41" s="120">
        <v>1020626</v>
      </c>
      <c r="F41" s="120">
        <v>0</v>
      </c>
      <c r="G41" s="113">
        <v>0</v>
      </c>
      <c r="H41" s="114">
        <f t="shared" ref="H41:H47" si="1">(D41+E41)-F41-G41</f>
        <v>2254756</v>
      </c>
    </row>
    <row r="42" spans="1:8" ht="18" customHeight="1" x14ac:dyDescent="0.55000000000000004">
      <c r="A42" s="42" t="s">
        <v>194</v>
      </c>
      <c r="B42" s="44" t="s">
        <v>142</v>
      </c>
      <c r="D42" s="113">
        <v>27425</v>
      </c>
      <c r="E42" s="120">
        <v>22681</v>
      </c>
      <c r="F42" s="120">
        <v>0</v>
      </c>
      <c r="G42" s="113">
        <v>0</v>
      </c>
      <c r="H42" s="114">
        <f t="shared" si="1"/>
        <v>50106</v>
      </c>
    </row>
    <row r="43" spans="1:8" ht="18" customHeight="1" x14ac:dyDescent="0.55000000000000004">
      <c r="A43" s="42" t="s">
        <v>195</v>
      </c>
      <c r="B43" s="44" t="s">
        <v>143</v>
      </c>
      <c r="D43" s="113">
        <v>0</v>
      </c>
      <c r="E43" s="120">
        <v>0</v>
      </c>
      <c r="F43" s="120">
        <v>0</v>
      </c>
      <c r="G43" s="113">
        <v>0</v>
      </c>
      <c r="H43" s="114">
        <f t="shared" si="1"/>
        <v>0</v>
      </c>
    </row>
    <row r="44" spans="1:8" ht="18" customHeight="1" x14ac:dyDescent="0.55000000000000004">
      <c r="A44" s="42" t="s">
        <v>144</v>
      </c>
      <c r="B44" s="43"/>
      <c r="D44" s="121">
        <v>0</v>
      </c>
      <c r="E44" s="122">
        <v>0</v>
      </c>
      <c r="F44" s="122">
        <v>0</v>
      </c>
      <c r="G44" s="121">
        <v>0</v>
      </c>
      <c r="H44" s="114">
        <f t="shared" si="1"/>
        <v>0</v>
      </c>
    </row>
    <row r="45" spans="1:8" ht="18" customHeight="1" x14ac:dyDescent="0.55000000000000004">
      <c r="A45" s="42" t="s">
        <v>145</v>
      </c>
      <c r="B45" s="43"/>
      <c r="D45" s="113">
        <v>0</v>
      </c>
      <c r="E45" s="120">
        <v>0</v>
      </c>
      <c r="F45" s="120">
        <v>0</v>
      </c>
      <c r="G45" s="113">
        <v>0</v>
      </c>
      <c r="H45" s="114">
        <f t="shared" si="1"/>
        <v>0</v>
      </c>
    </row>
    <row r="46" spans="1:8" ht="18" customHeight="1" x14ac:dyDescent="0.55000000000000004">
      <c r="A46" s="42" t="s">
        <v>146</v>
      </c>
      <c r="B46" s="43"/>
      <c r="D46" s="113">
        <v>0</v>
      </c>
      <c r="E46" s="120">
        <v>0</v>
      </c>
      <c r="F46" s="120">
        <v>0</v>
      </c>
      <c r="G46" s="113">
        <v>0</v>
      </c>
      <c r="H46" s="114">
        <f t="shared" si="1"/>
        <v>0</v>
      </c>
    </row>
    <row r="47" spans="1:8" ht="18" customHeight="1" x14ac:dyDescent="0.55000000000000004">
      <c r="A47" s="42" t="s">
        <v>147</v>
      </c>
      <c r="B47" s="43"/>
      <c r="D47" s="113">
        <v>0</v>
      </c>
      <c r="E47" s="120">
        <v>0</v>
      </c>
      <c r="F47" s="120">
        <v>0</v>
      </c>
      <c r="G47" s="113">
        <v>0</v>
      </c>
      <c r="H47" s="114">
        <f t="shared" si="1"/>
        <v>0</v>
      </c>
    </row>
    <row r="49" spans="1:8" ht="18" customHeight="1" x14ac:dyDescent="0.55000000000000004">
      <c r="A49" s="110" t="s">
        <v>148</v>
      </c>
      <c r="B49" s="105" t="s">
        <v>255</v>
      </c>
      <c r="C49" s="105" t="s">
        <v>253</v>
      </c>
      <c r="D49" s="114">
        <f>SUM(D40:D47)</f>
        <v>1371255</v>
      </c>
      <c r="E49" s="114">
        <f>SUM(E40:E47)</f>
        <v>1134029</v>
      </c>
      <c r="F49" s="114">
        <f>SUM(F40:F47)</f>
        <v>0</v>
      </c>
      <c r="G49" s="114">
        <f>SUM(G40:G47)</f>
        <v>0</v>
      </c>
      <c r="H49" s="114">
        <f>SUM(H40:H47)</f>
        <v>2505284</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314">
        <v>23130135</v>
      </c>
      <c r="E53" s="314">
        <v>19128622</v>
      </c>
      <c r="F53" s="314">
        <v>0</v>
      </c>
      <c r="G53" s="314">
        <v>0</v>
      </c>
      <c r="H53" s="114">
        <f>(D53+E53)-F53-G53</f>
        <v>42258757</v>
      </c>
    </row>
    <row r="54" spans="1:8" ht="18" customHeight="1" x14ac:dyDescent="0.55000000000000004">
      <c r="A54" s="42" t="s">
        <v>260</v>
      </c>
      <c r="B54" s="130"/>
      <c r="D54" s="113">
        <v>0</v>
      </c>
      <c r="E54" s="120">
        <v>0</v>
      </c>
      <c r="F54" s="120">
        <v>0</v>
      </c>
      <c r="G54" s="113">
        <v>0</v>
      </c>
      <c r="H54" s="114">
        <f t="shared" ref="H54:H62" si="2">(D54+E54)-F54-G54</f>
        <v>0</v>
      </c>
    </row>
    <row r="55" spans="1:8" ht="18" customHeight="1" x14ac:dyDescent="0.55000000000000004">
      <c r="A55" s="42" t="s">
        <v>262</v>
      </c>
      <c r="B55" s="133"/>
      <c r="D55" s="113">
        <v>0</v>
      </c>
      <c r="E55" s="120">
        <v>0</v>
      </c>
      <c r="F55" s="120">
        <v>0</v>
      </c>
      <c r="G55" s="113">
        <v>0</v>
      </c>
      <c r="H55" s="114">
        <f t="shared" si="2"/>
        <v>0</v>
      </c>
    </row>
    <row r="56" spans="1:8" ht="18" customHeight="1" x14ac:dyDescent="0.55000000000000004">
      <c r="A56" s="42" t="s">
        <v>264</v>
      </c>
      <c r="B56" s="130"/>
      <c r="D56" s="113">
        <v>0</v>
      </c>
      <c r="E56" s="120">
        <v>0</v>
      </c>
      <c r="F56" s="120">
        <v>0</v>
      </c>
      <c r="G56" s="113">
        <v>0</v>
      </c>
      <c r="H56" s="114">
        <f t="shared" si="2"/>
        <v>0</v>
      </c>
    </row>
    <row r="57" spans="1:8" ht="18" customHeight="1" x14ac:dyDescent="0.55000000000000004">
      <c r="A57" s="42" t="s">
        <v>266</v>
      </c>
      <c r="B57" s="130"/>
      <c r="D57" s="113">
        <v>0</v>
      </c>
      <c r="E57" s="120">
        <v>0</v>
      </c>
      <c r="F57" s="120">
        <v>0</v>
      </c>
      <c r="G57" s="113">
        <v>0</v>
      </c>
      <c r="H57" s="114">
        <f t="shared" si="2"/>
        <v>0</v>
      </c>
    </row>
    <row r="58" spans="1:8" ht="18" customHeight="1" x14ac:dyDescent="0.55000000000000004">
      <c r="A58" s="42" t="s">
        <v>268</v>
      </c>
      <c r="B58" s="130"/>
      <c r="D58" s="113">
        <v>0</v>
      </c>
      <c r="E58" s="120">
        <v>0</v>
      </c>
      <c r="F58" s="120">
        <v>0</v>
      </c>
      <c r="G58" s="113">
        <v>0</v>
      </c>
      <c r="H58" s="114">
        <f>(D58+E58)-F58-G58</f>
        <v>0</v>
      </c>
    </row>
    <row r="59" spans="1:8" ht="18" customHeight="1" x14ac:dyDescent="0.55000000000000004">
      <c r="A59" s="42" t="s">
        <v>270</v>
      </c>
      <c r="B59" s="185"/>
      <c r="D59" s="131">
        <v>0</v>
      </c>
      <c r="E59" s="132">
        <v>0</v>
      </c>
      <c r="F59" s="132">
        <v>0</v>
      </c>
      <c r="G59" s="131">
        <v>0</v>
      </c>
      <c r="H59" s="114">
        <f t="shared" si="2"/>
        <v>0</v>
      </c>
    </row>
    <row r="60" spans="1:8" ht="18" customHeight="1" x14ac:dyDescent="0.55000000000000004">
      <c r="A60" s="42" t="s">
        <v>272</v>
      </c>
      <c r="B60" s="127"/>
      <c r="C60" s="126"/>
      <c r="D60" s="125">
        <v>0</v>
      </c>
      <c r="E60" s="125">
        <v>0</v>
      </c>
      <c r="F60" s="125">
        <v>0</v>
      </c>
      <c r="G60" s="125">
        <v>0</v>
      </c>
      <c r="H60" s="114">
        <f t="shared" si="2"/>
        <v>0</v>
      </c>
    </row>
    <row r="61" spans="1:8" ht="18" customHeight="1" x14ac:dyDescent="0.55000000000000004">
      <c r="A61" s="42" t="s">
        <v>274</v>
      </c>
      <c r="B61" s="127"/>
      <c r="C61" s="126"/>
      <c r="D61" s="125">
        <v>0</v>
      </c>
      <c r="E61" s="125">
        <v>0</v>
      </c>
      <c r="F61" s="125">
        <v>0</v>
      </c>
      <c r="G61" s="125">
        <v>0</v>
      </c>
      <c r="H61" s="114">
        <f t="shared" si="2"/>
        <v>0</v>
      </c>
    </row>
    <row r="62" spans="1:8" ht="18" customHeight="1" x14ac:dyDescent="0.55000000000000004">
      <c r="A62" s="42" t="s">
        <v>275</v>
      </c>
      <c r="B62" s="127"/>
      <c r="C62" s="126"/>
      <c r="D62" s="125">
        <v>0</v>
      </c>
      <c r="E62" s="125">
        <v>0</v>
      </c>
      <c r="F62" s="125">
        <v>0</v>
      </c>
      <c r="G62" s="125">
        <v>0</v>
      </c>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23130135</v>
      </c>
      <c r="E64" s="114">
        <f>SUM(E53:E62)</f>
        <v>19128622</v>
      </c>
      <c r="F64" s="114">
        <f>SUM(F53:F62)</f>
        <v>0</v>
      </c>
      <c r="G64" s="114">
        <f>SUM(G53:G62)</f>
        <v>0</v>
      </c>
      <c r="H64" s="114">
        <f>SUM(H53:H62)</f>
        <v>42258757</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26"/>
      <c r="E67" s="128"/>
      <c r="F67" s="128"/>
      <c r="G67" s="126"/>
      <c r="H67" s="128"/>
    </row>
    <row r="68" spans="1:10" ht="18" customHeight="1" x14ac:dyDescent="0.55000000000000004">
      <c r="A68" s="42" t="s">
        <v>201</v>
      </c>
      <c r="B68" s="44" t="s">
        <v>152</v>
      </c>
      <c r="D68" s="188">
        <v>0</v>
      </c>
      <c r="E68" s="120">
        <v>0</v>
      </c>
      <c r="F68" s="120">
        <v>0</v>
      </c>
      <c r="G68" s="188">
        <v>0</v>
      </c>
      <c r="H68" s="114">
        <f>(D68+E68)-F68-G68</f>
        <v>0</v>
      </c>
      <c r="J68" s="129"/>
    </row>
    <row r="69" spans="1:10" ht="18" customHeight="1" x14ac:dyDescent="0.55000000000000004">
      <c r="A69" s="42" t="s">
        <v>202</v>
      </c>
      <c r="B69" s="44" t="s">
        <v>153</v>
      </c>
      <c r="D69" s="188">
        <v>0</v>
      </c>
      <c r="E69" s="120">
        <v>0</v>
      </c>
      <c r="F69" s="120">
        <v>0</v>
      </c>
      <c r="G69" s="188">
        <v>0</v>
      </c>
      <c r="H69" s="114">
        <f>(D69+E69)-F69-G69</f>
        <v>0</v>
      </c>
    </row>
    <row r="70" spans="1:10" ht="18" customHeight="1" x14ac:dyDescent="0.55000000000000004">
      <c r="A70" s="42" t="s">
        <v>203</v>
      </c>
      <c r="B70" s="130"/>
      <c r="C70" s="105"/>
      <c r="D70" s="131">
        <v>0</v>
      </c>
      <c r="E70" s="120">
        <v>0</v>
      </c>
      <c r="F70" s="132">
        <v>0</v>
      </c>
      <c r="G70" s="131">
        <v>0</v>
      </c>
      <c r="H70" s="114">
        <f>(D70+E70)-F70-G70</f>
        <v>0</v>
      </c>
    </row>
    <row r="71" spans="1:10" ht="18" customHeight="1" x14ac:dyDescent="0.55000000000000004">
      <c r="A71" s="42" t="s">
        <v>278</v>
      </c>
      <c r="B71" s="130"/>
      <c r="C71" s="105"/>
      <c r="D71" s="131">
        <v>0</v>
      </c>
      <c r="E71" s="120">
        <v>0</v>
      </c>
      <c r="F71" s="132">
        <v>0</v>
      </c>
      <c r="G71" s="131">
        <v>0</v>
      </c>
      <c r="H71" s="114">
        <f>(D71+E71)-F71-G71</f>
        <v>0</v>
      </c>
    </row>
    <row r="72" spans="1:10" ht="18" customHeight="1" x14ac:dyDescent="0.55000000000000004">
      <c r="A72" s="42" t="s">
        <v>279</v>
      </c>
      <c r="B72" s="133"/>
      <c r="C72" s="105"/>
      <c r="D72" s="113">
        <v>0</v>
      </c>
      <c r="E72" s="120">
        <v>0</v>
      </c>
      <c r="F72" s="120">
        <v>0</v>
      </c>
      <c r="G72" s="113">
        <v>0</v>
      </c>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136500</v>
      </c>
      <c r="E77" s="136"/>
      <c r="F77" s="122">
        <v>0</v>
      </c>
      <c r="G77" s="113">
        <v>0</v>
      </c>
      <c r="H77" s="114">
        <f>(D77-F77-G77)</f>
        <v>136500</v>
      </c>
    </row>
    <row r="78" spans="1:10" ht="18" customHeight="1" x14ac:dyDescent="0.55000000000000004">
      <c r="A78" s="42" t="s">
        <v>205</v>
      </c>
      <c r="B78" s="44" t="s">
        <v>156</v>
      </c>
      <c r="D78" s="113">
        <v>0</v>
      </c>
      <c r="E78" s="136">
        <v>0</v>
      </c>
      <c r="F78" s="122">
        <v>0</v>
      </c>
      <c r="G78" s="113">
        <v>0</v>
      </c>
      <c r="H78" s="114">
        <f>(D78-F78-G78)</f>
        <v>0</v>
      </c>
    </row>
    <row r="79" spans="1:10" ht="18" customHeight="1" x14ac:dyDescent="0.55000000000000004">
      <c r="A79" s="42" t="s">
        <v>206</v>
      </c>
      <c r="B79" s="44" t="s">
        <v>157</v>
      </c>
      <c r="D79" s="113">
        <v>2476</v>
      </c>
      <c r="E79" s="136">
        <v>0</v>
      </c>
      <c r="F79" s="122">
        <v>0</v>
      </c>
      <c r="G79" s="113">
        <v>0</v>
      </c>
      <c r="H79" s="114">
        <f>(D79-F79-G79)</f>
        <v>2476</v>
      </c>
    </row>
    <row r="80" spans="1:10" ht="18" customHeight="1" x14ac:dyDescent="0.55000000000000004">
      <c r="A80" s="42" t="s">
        <v>207</v>
      </c>
      <c r="B80" s="44" t="s">
        <v>158</v>
      </c>
      <c r="D80" s="113">
        <v>0</v>
      </c>
      <c r="E80" s="136">
        <v>0</v>
      </c>
      <c r="F80" s="122">
        <v>0</v>
      </c>
      <c r="G80" s="113">
        <v>0</v>
      </c>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138976</v>
      </c>
      <c r="E82" s="138"/>
      <c r="F82" s="114">
        <f>SUM(F77:F80)</f>
        <v>0</v>
      </c>
      <c r="G82" s="114">
        <f>SUM(G77:G80)</f>
        <v>0</v>
      </c>
      <c r="H82" s="114">
        <f>SUM(H77:H80)</f>
        <v>138976</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v>0</v>
      </c>
      <c r="E86" s="120">
        <v>0</v>
      </c>
      <c r="F86" s="120">
        <v>0</v>
      </c>
      <c r="G86" s="113">
        <v>0</v>
      </c>
      <c r="H86" s="114">
        <f>(D86+E86)-F86-G86</f>
        <v>0</v>
      </c>
    </row>
    <row r="87" spans="1:8" ht="18" customHeight="1" x14ac:dyDescent="0.55000000000000004">
      <c r="A87" s="42" t="s">
        <v>209</v>
      </c>
      <c r="B87" s="44" t="s">
        <v>161</v>
      </c>
      <c r="D87" s="113">
        <v>0</v>
      </c>
      <c r="E87" s="120">
        <v>0</v>
      </c>
      <c r="F87" s="120">
        <v>0</v>
      </c>
      <c r="G87" s="113">
        <v>0</v>
      </c>
      <c r="H87" s="114">
        <f t="shared" ref="H87:H96" si="3">(D87+E87)-F87-G87</f>
        <v>0</v>
      </c>
    </row>
    <row r="88" spans="1:8" ht="18" customHeight="1" x14ac:dyDescent="0.55000000000000004">
      <c r="A88" s="42" t="s">
        <v>210</v>
      </c>
      <c r="B88" s="44" t="s">
        <v>186</v>
      </c>
      <c r="D88" s="113">
        <v>337773</v>
      </c>
      <c r="E88" s="120">
        <v>756</v>
      </c>
      <c r="F88" s="120">
        <v>0</v>
      </c>
      <c r="G88" s="113">
        <v>0</v>
      </c>
      <c r="H88" s="114">
        <f t="shared" si="3"/>
        <v>338529</v>
      </c>
    </row>
    <row r="89" spans="1:8" ht="18" customHeight="1" x14ac:dyDescent="0.55000000000000004">
      <c r="A89" s="42" t="s">
        <v>211</v>
      </c>
      <c r="B89" s="44" t="s">
        <v>162</v>
      </c>
      <c r="D89" s="113">
        <v>0</v>
      </c>
      <c r="E89" s="120">
        <v>0</v>
      </c>
      <c r="F89" s="120">
        <v>0</v>
      </c>
      <c r="G89" s="113">
        <v>0</v>
      </c>
      <c r="H89" s="114">
        <f t="shared" si="3"/>
        <v>0</v>
      </c>
    </row>
    <row r="90" spans="1:8" ht="18" customHeight="1" x14ac:dyDescent="0.55000000000000004">
      <c r="A90" s="42" t="s">
        <v>212</v>
      </c>
      <c r="B90" s="44" t="s">
        <v>163</v>
      </c>
      <c r="D90" s="113">
        <v>0</v>
      </c>
      <c r="E90" s="120">
        <v>0</v>
      </c>
      <c r="F90" s="120">
        <v>0</v>
      </c>
      <c r="G90" s="113">
        <v>0</v>
      </c>
      <c r="H90" s="114">
        <f t="shared" si="3"/>
        <v>0</v>
      </c>
    </row>
    <row r="91" spans="1:8" ht="18" customHeight="1" x14ac:dyDescent="0.55000000000000004">
      <c r="A91" s="42" t="s">
        <v>213</v>
      </c>
      <c r="B91" s="44" t="s">
        <v>164</v>
      </c>
      <c r="D91" s="113">
        <v>1078</v>
      </c>
      <c r="E91" s="120">
        <v>166</v>
      </c>
      <c r="F91" s="120">
        <v>0</v>
      </c>
      <c r="G91" s="113">
        <v>0</v>
      </c>
      <c r="H91" s="114">
        <f t="shared" si="3"/>
        <v>1244</v>
      </c>
    </row>
    <row r="92" spans="1:8" ht="18" customHeight="1" x14ac:dyDescent="0.55000000000000004">
      <c r="A92" s="42" t="s">
        <v>214</v>
      </c>
      <c r="B92" s="44" t="s">
        <v>187</v>
      </c>
      <c r="D92" s="139">
        <v>6307</v>
      </c>
      <c r="E92" s="120">
        <v>971</v>
      </c>
      <c r="F92" s="189">
        <v>0</v>
      </c>
      <c r="G92" s="139">
        <v>0</v>
      </c>
      <c r="H92" s="114">
        <f t="shared" si="3"/>
        <v>7278</v>
      </c>
    </row>
    <row r="93" spans="1:8" ht="18" customHeight="1" x14ac:dyDescent="0.55000000000000004">
      <c r="A93" s="42" t="s">
        <v>215</v>
      </c>
      <c r="B93" s="44" t="s">
        <v>189</v>
      </c>
      <c r="D93" s="113">
        <v>0</v>
      </c>
      <c r="E93" s="120">
        <v>0</v>
      </c>
      <c r="F93" s="120">
        <v>0</v>
      </c>
      <c r="G93" s="113">
        <v>0</v>
      </c>
      <c r="H93" s="114">
        <f t="shared" si="3"/>
        <v>0</v>
      </c>
    </row>
    <row r="94" spans="1:8" ht="18" customHeight="1" x14ac:dyDescent="0.55000000000000004">
      <c r="A94" s="42" t="s">
        <v>216</v>
      </c>
      <c r="B94" s="130" t="s">
        <v>590</v>
      </c>
      <c r="D94" s="113">
        <v>24000</v>
      </c>
      <c r="E94" s="120">
        <v>3696</v>
      </c>
      <c r="F94" s="120">
        <v>0</v>
      </c>
      <c r="G94" s="113">
        <v>0</v>
      </c>
      <c r="H94" s="114">
        <f t="shared" si="3"/>
        <v>27696</v>
      </c>
    </row>
    <row r="95" spans="1:8" ht="18" customHeight="1" x14ac:dyDescent="0.55000000000000004">
      <c r="A95" s="42" t="s">
        <v>284</v>
      </c>
      <c r="B95" s="130"/>
      <c r="D95" s="113">
        <v>0</v>
      </c>
      <c r="E95" s="120">
        <v>0</v>
      </c>
      <c r="F95" s="120">
        <v>0</v>
      </c>
      <c r="G95" s="113">
        <v>0</v>
      </c>
      <c r="H95" s="114">
        <f t="shared" si="3"/>
        <v>0</v>
      </c>
    </row>
    <row r="96" spans="1:8" ht="18" customHeight="1" x14ac:dyDescent="0.55000000000000004">
      <c r="A96" s="42" t="s">
        <v>285</v>
      </c>
      <c r="B96" s="130"/>
      <c r="D96" s="113">
        <v>0</v>
      </c>
      <c r="E96" s="120">
        <v>0</v>
      </c>
      <c r="F96" s="120">
        <v>0</v>
      </c>
      <c r="G96" s="113">
        <v>0</v>
      </c>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369158</v>
      </c>
      <c r="E98" s="114">
        <f>SUM(E86:E96)</f>
        <v>5589</v>
      </c>
      <c r="F98" s="114">
        <f>SUM(F86:F96)</f>
        <v>0</v>
      </c>
      <c r="G98" s="114">
        <f>SUM(G86:G96)</f>
        <v>0</v>
      </c>
      <c r="H98" s="114">
        <f>SUM(H86:H96)</f>
        <v>374747</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32081</v>
      </c>
      <c r="E102" s="120">
        <v>26360</v>
      </c>
      <c r="F102" s="120">
        <v>0</v>
      </c>
      <c r="G102" s="113">
        <v>0</v>
      </c>
      <c r="H102" s="114">
        <f>(D102+E102)-F102-G102</f>
        <v>58441</v>
      </c>
    </row>
    <row r="103" spans="1:8" ht="18" customHeight="1" x14ac:dyDescent="0.55000000000000004">
      <c r="A103" s="42" t="s">
        <v>220</v>
      </c>
      <c r="B103" s="44" t="s">
        <v>168</v>
      </c>
      <c r="D103" s="113">
        <v>1100</v>
      </c>
      <c r="E103" s="120">
        <v>910</v>
      </c>
      <c r="F103" s="120">
        <v>0</v>
      </c>
      <c r="G103" s="113">
        <v>0</v>
      </c>
      <c r="H103" s="114">
        <f>(D103+E103)-F103-G103</f>
        <v>2010</v>
      </c>
    </row>
    <row r="104" spans="1:8" ht="18" customHeight="1" x14ac:dyDescent="0.55000000000000004">
      <c r="A104" s="42" t="s">
        <v>221</v>
      </c>
      <c r="B104" s="130"/>
      <c r="D104" s="113">
        <v>0</v>
      </c>
      <c r="E104" s="120">
        <v>0</v>
      </c>
      <c r="F104" s="120">
        <v>0</v>
      </c>
      <c r="G104" s="113">
        <v>0</v>
      </c>
      <c r="H104" s="114">
        <f>(D104+E104)-F104-G104</f>
        <v>0</v>
      </c>
    </row>
    <row r="105" spans="1:8" ht="18" customHeight="1" x14ac:dyDescent="0.55000000000000004">
      <c r="A105" s="42" t="s">
        <v>288</v>
      </c>
      <c r="B105" s="130"/>
      <c r="D105" s="113">
        <v>0</v>
      </c>
      <c r="E105" s="120">
        <v>0</v>
      </c>
      <c r="F105" s="120">
        <v>0</v>
      </c>
      <c r="G105" s="113">
        <v>0</v>
      </c>
      <c r="H105" s="114">
        <f>(D105+E105)-F105-G105</f>
        <v>0</v>
      </c>
    </row>
    <row r="106" spans="1:8" ht="18" customHeight="1" x14ac:dyDescent="0.55000000000000004">
      <c r="A106" s="42" t="s">
        <v>289</v>
      </c>
      <c r="B106" s="130"/>
      <c r="D106" s="113">
        <v>0</v>
      </c>
      <c r="E106" s="120">
        <v>0</v>
      </c>
      <c r="F106" s="120">
        <v>0</v>
      </c>
      <c r="G106" s="113">
        <v>0</v>
      </c>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33181</v>
      </c>
      <c r="E108" s="114">
        <f>SUM(E102:E106)</f>
        <v>27270</v>
      </c>
      <c r="F108" s="114">
        <f>SUM(F102:F106)</f>
        <v>0</v>
      </c>
      <c r="G108" s="114">
        <f>SUM(G102:G106)</f>
        <v>0</v>
      </c>
      <c r="H108" s="114">
        <f>SUM(H102:H106)</f>
        <v>60451</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4848000</v>
      </c>
      <c r="G111" s="113">
        <v>0</v>
      </c>
      <c r="H111" s="114">
        <f>F111-G111</f>
        <v>4848000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0.82699999999999996</v>
      </c>
      <c r="F114" s="143" t="s">
        <v>299</v>
      </c>
      <c r="G114" s="144">
        <v>0.154</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377024000</v>
      </c>
      <c r="F117" s="145"/>
    </row>
    <row r="118" spans="1:7" ht="18" customHeight="1" x14ac:dyDescent="0.55000000000000004">
      <c r="A118" s="42" t="s">
        <v>304</v>
      </c>
      <c r="B118" s="44" t="s">
        <v>305</v>
      </c>
      <c r="E118" s="113">
        <v>4960000</v>
      </c>
      <c r="F118" s="145"/>
    </row>
    <row r="119" spans="1:7" ht="18" customHeight="1" x14ac:dyDescent="0.55000000000000004">
      <c r="A119" s="42" t="s">
        <v>306</v>
      </c>
      <c r="B119" s="105" t="s">
        <v>307</v>
      </c>
      <c r="E119" s="114">
        <f>SUM(E117:E118)</f>
        <v>381984000</v>
      </c>
      <c r="F119" s="146"/>
    </row>
    <row r="120" spans="1:7" ht="18" customHeight="1" x14ac:dyDescent="0.55000000000000004">
      <c r="A120" s="42"/>
      <c r="B120" s="105"/>
      <c r="F120" s="126"/>
    </row>
    <row r="121" spans="1:7" ht="18" customHeight="1" x14ac:dyDescent="0.55000000000000004">
      <c r="A121" s="42" t="s">
        <v>308</v>
      </c>
      <c r="B121" s="105" t="s">
        <v>309</v>
      </c>
      <c r="E121" s="113">
        <v>383026000</v>
      </c>
      <c r="F121" s="145"/>
    </row>
    <row r="122" spans="1:7" ht="18" customHeight="1" x14ac:dyDescent="0.55000000000000004">
      <c r="A122" s="42"/>
      <c r="F122" s="126"/>
    </row>
    <row r="123" spans="1:7" ht="18" customHeight="1" x14ac:dyDescent="0.55000000000000004">
      <c r="A123" s="42" t="s">
        <v>310</v>
      </c>
      <c r="B123" s="105" t="s">
        <v>311</v>
      </c>
      <c r="E123" s="113">
        <v>-1042000</v>
      </c>
      <c r="F123" s="145"/>
    </row>
    <row r="124" spans="1:7" ht="18" customHeight="1" x14ac:dyDescent="0.55000000000000004">
      <c r="A124" s="42"/>
      <c r="F124" s="126"/>
    </row>
    <row r="125" spans="1:7" ht="18" customHeight="1" x14ac:dyDescent="0.55000000000000004">
      <c r="A125" s="42" t="s">
        <v>312</v>
      </c>
      <c r="B125" s="105" t="s">
        <v>313</v>
      </c>
      <c r="E125" s="113">
        <v>-937000</v>
      </c>
      <c r="F125" s="145"/>
    </row>
    <row r="126" spans="1:7" ht="18" customHeight="1" x14ac:dyDescent="0.55000000000000004">
      <c r="A126" s="42"/>
      <c r="F126" s="126"/>
    </row>
    <row r="127" spans="1:7" ht="18" customHeight="1" x14ac:dyDescent="0.55000000000000004">
      <c r="A127" s="42" t="s">
        <v>314</v>
      </c>
      <c r="B127" s="105" t="s">
        <v>315</v>
      </c>
      <c r="E127" s="113">
        <v>-1979000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v>0</v>
      </c>
      <c r="E131" s="113">
        <v>0</v>
      </c>
      <c r="F131" s="113">
        <v>0</v>
      </c>
      <c r="G131" s="113">
        <v>0</v>
      </c>
      <c r="H131" s="114">
        <f>(D131+E131)-F131-G131</f>
        <v>0</v>
      </c>
    </row>
    <row r="132" spans="1:8" ht="18" customHeight="1" x14ac:dyDescent="0.55000000000000004">
      <c r="A132" s="42" t="s">
        <v>230</v>
      </c>
      <c r="B132" s="44" t="s">
        <v>10</v>
      </c>
      <c r="D132" s="113">
        <v>0</v>
      </c>
      <c r="E132" s="113">
        <v>0</v>
      </c>
      <c r="F132" s="113">
        <v>0</v>
      </c>
      <c r="G132" s="113">
        <v>0</v>
      </c>
      <c r="H132" s="114">
        <f>(D132+E132)-F132-G132</f>
        <v>0</v>
      </c>
    </row>
    <row r="133" spans="1:8" ht="18" customHeight="1" x14ac:dyDescent="0.55000000000000004">
      <c r="A133" s="42" t="s">
        <v>231</v>
      </c>
      <c r="B133" s="43"/>
      <c r="D133" s="113">
        <v>0</v>
      </c>
      <c r="E133" s="113">
        <v>0</v>
      </c>
      <c r="F133" s="113">
        <v>0</v>
      </c>
      <c r="G133" s="113">
        <v>0</v>
      </c>
      <c r="H133" s="114">
        <f>(D133+E133)-F133-G133</f>
        <v>0</v>
      </c>
    </row>
    <row r="134" spans="1:8" ht="18" customHeight="1" x14ac:dyDescent="0.55000000000000004">
      <c r="A134" s="42" t="s">
        <v>317</v>
      </c>
      <c r="B134" s="43"/>
      <c r="D134" s="113">
        <v>0</v>
      </c>
      <c r="E134" s="113">
        <v>0</v>
      </c>
      <c r="F134" s="113">
        <v>0</v>
      </c>
      <c r="G134" s="113">
        <v>0</v>
      </c>
      <c r="H134" s="114">
        <f>(D134+E134)-F134-G134</f>
        <v>0</v>
      </c>
    </row>
    <row r="135" spans="1:8" ht="18" customHeight="1" x14ac:dyDescent="0.55000000000000004">
      <c r="A135" s="42" t="s">
        <v>318</v>
      </c>
      <c r="B135" s="43"/>
      <c r="D135" s="113">
        <v>0</v>
      </c>
      <c r="E135" s="113">
        <v>0</v>
      </c>
      <c r="F135" s="113">
        <v>0</v>
      </c>
      <c r="G135" s="113">
        <v>0</v>
      </c>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1107937</v>
      </c>
      <c r="E141" s="147">
        <f>E36</f>
        <v>795702</v>
      </c>
      <c r="F141" s="147">
        <f>F36</f>
        <v>0</v>
      </c>
      <c r="G141" s="147">
        <f>G36</f>
        <v>200</v>
      </c>
      <c r="H141" s="147">
        <f>H36</f>
        <v>1903439</v>
      </c>
    </row>
    <row r="142" spans="1:8" ht="18" customHeight="1" x14ac:dyDescent="0.55000000000000004">
      <c r="A142" s="42" t="s">
        <v>148</v>
      </c>
      <c r="B142" s="105" t="s">
        <v>176</v>
      </c>
      <c r="D142" s="147">
        <f>D49</f>
        <v>1371255</v>
      </c>
      <c r="E142" s="147">
        <f>E49</f>
        <v>1134029</v>
      </c>
      <c r="F142" s="147">
        <f>F49</f>
        <v>0</v>
      </c>
      <c r="G142" s="147">
        <f>G49</f>
        <v>0</v>
      </c>
      <c r="H142" s="147">
        <f>H49</f>
        <v>2505284</v>
      </c>
    </row>
    <row r="143" spans="1:8" ht="18" customHeight="1" x14ac:dyDescent="0.55000000000000004">
      <c r="A143" s="42" t="s">
        <v>200</v>
      </c>
      <c r="B143" s="105" t="s">
        <v>177</v>
      </c>
      <c r="D143" s="147">
        <f>D64</f>
        <v>23130135</v>
      </c>
      <c r="E143" s="147">
        <f>E64</f>
        <v>19128622</v>
      </c>
      <c r="F143" s="147">
        <f>F64</f>
        <v>0</v>
      </c>
      <c r="G143" s="147">
        <f>G64</f>
        <v>0</v>
      </c>
      <c r="H143" s="147">
        <f>H64</f>
        <v>42258757</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138976</v>
      </c>
      <c r="E145" s="147">
        <f>E82</f>
        <v>0</v>
      </c>
      <c r="F145" s="147">
        <f>F82</f>
        <v>0</v>
      </c>
      <c r="G145" s="147">
        <f>G82</f>
        <v>0</v>
      </c>
      <c r="H145" s="147">
        <f>H82</f>
        <v>138976</v>
      </c>
    </row>
    <row r="146" spans="1:8" ht="18" customHeight="1" x14ac:dyDescent="0.55000000000000004">
      <c r="A146" s="42" t="s">
        <v>166</v>
      </c>
      <c r="B146" s="105" t="s">
        <v>178</v>
      </c>
      <c r="D146" s="147">
        <f>D98</f>
        <v>369158</v>
      </c>
      <c r="E146" s="147">
        <f>E98</f>
        <v>5589</v>
      </c>
      <c r="F146" s="147">
        <f>F98</f>
        <v>0</v>
      </c>
      <c r="G146" s="147">
        <f>G98</f>
        <v>0</v>
      </c>
      <c r="H146" s="147">
        <f>H98</f>
        <v>374747</v>
      </c>
    </row>
    <row r="147" spans="1:8" ht="18" customHeight="1" x14ac:dyDescent="0.55000000000000004">
      <c r="A147" s="42" t="s">
        <v>170</v>
      </c>
      <c r="B147" s="105" t="s">
        <v>11</v>
      </c>
      <c r="D147" s="114">
        <f>D108</f>
        <v>33181</v>
      </c>
      <c r="E147" s="114">
        <f>E108</f>
        <v>27270</v>
      </c>
      <c r="F147" s="114">
        <f>F108</f>
        <v>0</v>
      </c>
      <c r="G147" s="114">
        <f>G108</f>
        <v>0</v>
      </c>
      <c r="H147" s="114">
        <f>H108</f>
        <v>60451</v>
      </c>
    </row>
    <row r="148" spans="1:8" ht="18" customHeight="1" x14ac:dyDescent="0.55000000000000004">
      <c r="A148" s="42" t="s">
        <v>235</v>
      </c>
      <c r="B148" s="105" t="s">
        <v>179</v>
      </c>
      <c r="D148" s="148" t="s">
        <v>321</v>
      </c>
      <c r="E148" s="148" t="s">
        <v>321</v>
      </c>
      <c r="F148" s="148"/>
      <c r="G148" s="148" t="s">
        <v>321</v>
      </c>
      <c r="H148" s="147">
        <f>H111</f>
        <v>4848000</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6864343</v>
      </c>
      <c r="E150" s="114">
        <f>E18</f>
        <v>0</v>
      </c>
      <c r="F150" s="114">
        <f>F18</f>
        <v>0</v>
      </c>
      <c r="G150" s="114">
        <f>G18</f>
        <v>5549428</v>
      </c>
      <c r="H150" s="114">
        <f>H18</f>
        <v>1314915</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33014985</v>
      </c>
      <c r="E152" s="199">
        <f>SUM(E141:E150)</f>
        <v>21091212</v>
      </c>
      <c r="F152" s="199">
        <f>SUM(F141:F150)</f>
        <v>0</v>
      </c>
      <c r="G152" s="199">
        <f>SUM(G141:G150)</f>
        <v>5549628</v>
      </c>
      <c r="H152" s="199">
        <f>SUM(H141:H150)</f>
        <v>53404569</v>
      </c>
    </row>
    <row r="154" spans="1:8" ht="18" customHeight="1" x14ac:dyDescent="0.55000000000000004">
      <c r="A154" s="110" t="s">
        <v>322</v>
      </c>
      <c r="B154" s="105" t="s">
        <v>323</v>
      </c>
      <c r="D154" s="200">
        <f>H152/E121</f>
        <v>0.13942805188159552</v>
      </c>
    </row>
    <row r="155" spans="1:8" ht="18" customHeight="1" x14ac:dyDescent="0.55000000000000004">
      <c r="A155" s="110" t="s">
        <v>324</v>
      </c>
      <c r="B155" s="105" t="s">
        <v>325</v>
      </c>
      <c r="D155" s="200">
        <f>H152/E127</f>
        <v>-26.985633653360281</v>
      </c>
    </row>
  </sheetData>
  <mergeCells count="6">
    <mergeCell ref="B13:D13"/>
    <mergeCell ref="C2:D2"/>
    <mergeCell ref="C5:E5"/>
    <mergeCell ref="C7:E7"/>
    <mergeCell ref="C9:E9"/>
    <mergeCell ref="C11:E11"/>
  </mergeCells>
  <hyperlinks>
    <hyperlink ref="C11" r:id="rId1" xr:uid="{A1DA3813-519F-45D0-ABE1-FF2B7D1DCD3C}"/>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8105-F20E-4E84-9435-7EC61A7694F4}">
  <dimension ref="A1:L155"/>
  <sheetViews>
    <sheetView showGridLines="0" topLeftCell="A129"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1" width="9" style="44"/>
    <col min="12" max="12" width="17.578125" style="44" customWidth="1"/>
    <col min="13" max="16384" width="9" style="44"/>
  </cols>
  <sheetData>
    <row r="1" spans="1:12" ht="18" customHeight="1" x14ac:dyDescent="0.55000000000000004">
      <c r="C1" s="154"/>
      <c r="D1" s="154"/>
      <c r="E1" s="154"/>
      <c r="F1" s="154"/>
      <c r="G1" s="154"/>
      <c r="H1" s="154"/>
      <c r="L1" s="154"/>
    </row>
    <row r="2" spans="1:12" ht="18" customHeight="1" x14ac:dyDescent="0.55000000000000004">
      <c r="C2" s="530"/>
      <c r="D2" s="530"/>
    </row>
    <row r="3" spans="1:12" ht="18" customHeight="1" x14ac:dyDescent="0.55000000000000004">
      <c r="B3" s="105" t="s">
        <v>237</v>
      </c>
    </row>
    <row r="5" spans="1:12" ht="18" customHeight="1" x14ac:dyDescent="0.55000000000000004">
      <c r="B5" s="42" t="s">
        <v>238</v>
      </c>
      <c r="C5" s="160" t="s">
        <v>591</v>
      </c>
      <c r="D5" s="160"/>
      <c r="E5" s="160"/>
      <c r="G5" s="126"/>
    </row>
    <row r="6" spans="1:12" ht="18" customHeight="1" x14ac:dyDescent="0.55000000000000004">
      <c r="B6" s="42" t="s">
        <v>239</v>
      </c>
      <c r="C6" s="160">
        <v>64</v>
      </c>
      <c r="D6" s="160"/>
      <c r="E6" s="160"/>
      <c r="G6" s="126"/>
    </row>
    <row r="7" spans="1:12" ht="18" customHeight="1" x14ac:dyDescent="0.55000000000000004">
      <c r="B7" s="42" t="s">
        <v>241</v>
      </c>
      <c r="C7" s="156">
        <v>693</v>
      </c>
      <c r="D7" s="156"/>
      <c r="E7" s="156"/>
      <c r="F7" s="159"/>
    </row>
    <row r="8" spans="1:12" ht="18" customHeight="1" x14ac:dyDescent="0.55000000000000004">
      <c r="C8" s="160"/>
      <c r="D8" s="160"/>
      <c r="E8" s="160"/>
      <c r="F8" s="126"/>
    </row>
    <row r="9" spans="1:12" ht="18" customHeight="1" x14ac:dyDescent="0.55000000000000004">
      <c r="B9" s="42" t="s">
        <v>243</v>
      </c>
      <c r="C9" s="156" t="s">
        <v>398</v>
      </c>
      <c r="D9" s="156"/>
      <c r="E9" s="156"/>
      <c r="F9" s="159"/>
    </row>
    <row r="10" spans="1:12" ht="18" customHeight="1" x14ac:dyDescent="0.55000000000000004">
      <c r="B10" s="42" t="s">
        <v>245</v>
      </c>
      <c r="C10" s="156" t="s">
        <v>399</v>
      </c>
      <c r="D10" s="156"/>
      <c r="E10" s="156"/>
      <c r="F10" s="159"/>
    </row>
    <row r="11" spans="1:12" ht="30" customHeight="1" x14ac:dyDescent="0.55000000000000004">
      <c r="B11" s="42" t="s">
        <v>247</v>
      </c>
      <c r="C11" s="409" t="s">
        <v>592</v>
      </c>
      <c r="D11" s="156"/>
      <c r="E11" s="156"/>
      <c r="F11" s="159"/>
    </row>
    <row r="12" spans="1:12" ht="18" customHeight="1" x14ac:dyDescent="0.55000000000000004">
      <c r="B12" s="42"/>
      <c r="C12" s="42"/>
    </row>
    <row r="13" spans="1:12" ht="24.75" customHeight="1" x14ac:dyDescent="0.55000000000000004">
      <c r="B13" s="536"/>
      <c r="C13" s="537"/>
      <c r="D13" s="538"/>
      <c r="E13" s="154"/>
      <c r="F13" s="154"/>
    </row>
    <row r="14" spans="1:12" ht="18" customHeight="1" x14ac:dyDescent="0.55000000000000004">
      <c r="B14" s="107"/>
    </row>
    <row r="15" spans="1:12" ht="18" customHeight="1" x14ac:dyDescent="0.55000000000000004">
      <c r="B15" s="107"/>
    </row>
    <row r="16" spans="1:12" ht="45" customHeight="1" x14ac:dyDescent="0.55000000000000004">
      <c r="A16" s="168" t="s">
        <v>98</v>
      </c>
      <c r="B16" s="154"/>
      <c r="C16" s="154"/>
      <c r="D16" s="109" t="s">
        <v>99</v>
      </c>
      <c r="E16" s="109" t="s">
        <v>100</v>
      </c>
      <c r="F16" s="109" t="s">
        <v>249</v>
      </c>
      <c r="G16" s="109" t="s">
        <v>250</v>
      </c>
      <c r="H16" s="109" t="s">
        <v>251</v>
      </c>
      <c r="L16" s="109"/>
    </row>
    <row r="17" spans="1:12" ht="18" customHeight="1" x14ac:dyDescent="0.55000000000000004">
      <c r="A17" s="110" t="s">
        <v>105</v>
      </c>
      <c r="B17" s="105" t="s">
        <v>106</v>
      </c>
    </row>
    <row r="18" spans="1:12" ht="18" customHeight="1" x14ac:dyDescent="0.55000000000000004">
      <c r="A18" s="42" t="s">
        <v>107</v>
      </c>
      <c r="B18" s="44" t="s">
        <v>108</v>
      </c>
      <c r="D18" s="111">
        <v>1031170.4458493106</v>
      </c>
      <c r="E18" s="111"/>
      <c r="F18" s="111"/>
      <c r="G18" s="111">
        <v>833642.20881373377</v>
      </c>
      <c r="H18" s="169">
        <f>D18-G18</f>
        <v>197528.23703557684</v>
      </c>
      <c r="L18" s="152"/>
    </row>
    <row r="19" spans="1:12" ht="45" customHeight="1" x14ac:dyDescent="0.55000000000000004">
      <c r="A19" s="168" t="s">
        <v>109</v>
      </c>
      <c r="B19" s="154"/>
      <c r="C19" s="154"/>
      <c r="D19" s="109" t="s">
        <v>99</v>
      </c>
      <c r="E19" s="109" t="s">
        <v>100</v>
      </c>
      <c r="F19" s="109" t="s">
        <v>249</v>
      </c>
      <c r="G19" s="109" t="s">
        <v>250</v>
      </c>
      <c r="H19" s="109" t="s">
        <v>251</v>
      </c>
      <c r="L19" s="109"/>
    </row>
    <row r="20" spans="1:12" ht="18" customHeight="1" x14ac:dyDescent="0.55000000000000004">
      <c r="A20" s="110" t="s">
        <v>112</v>
      </c>
      <c r="B20" s="105" t="s">
        <v>113</v>
      </c>
    </row>
    <row r="21" spans="1:12" ht="18" customHeight="1" x14ac:dyDescent="0.55000000000000004">
      <c r="A21" s="42" t="s">
        <v>114</v>
      </c>
      <c r="B21" s="44" t="s">
        <v>115</v>
      </c>
      <c r="D21" s="113"/>
      <c r="E21" s="120"/>
      <c r="F21" s="120"/>
      <c r="G21" s="113"/>
      <c r="H21" s="114">
        <f>(D21+E21)-F21-G21</f>
        <v>0</v>
      </c>
      <c r="L21" s="152"/>
    </row>
    <row r="22" spans="1:12" ht="18" customHeight="1" x14ac:dyDescent="0.55000000000000004">
      <c r="A22" s="42" t="s">
        <v>116</v>
      </c>
      <c r="B22" s="44" t="s">
        <v>117</v>
      </c>
      <c r="D22" s="113"/>
      <c r="E22" s="120"/>
      <c r="F22" s="120"/>
      <c r="G22" s="113"/>
      <c r="H22" s="114">
        <f t="shared" ref="H22:H34" si="0">(D22+E22)-F22-G22</f>
        <v>0</v>
      </c>
      <c r="L22" s="152"/>
    </row>
    <row r="23" spans="1:12" ht="18" customHeight="1" x14ac:dyDescent="0.55000000000000004">
      <c r="A23" s="42" t="s">
        <v>118</v>
      </c>
      <c r="B23" s="44" t="s">
        <v>119</v>
      </c>
      <c r="D23" s="113"/>
      <c r="E23" s="120"/>
      <c r="F23" s="120"/>
      <c r="G23" s="113"/>
      <c r="H23" s="114">
        <f t="shared" si="0"/>
        <v>0</v>
      </c>
      <c r="L23" s="152"/>
    </row>
    <row r="24" spans="1:12" ht="18" customHeight="1" x14ac:dyDescent="0.55000000000000004">
      <c r="A24" s="42" t="s">
        <v>120</v>
      </c>
      <c r="B24" s="44" t="s">
        <v>121</v>
      </c>
      <c r="D24" s="113"/>
      <c r="E24" s="120"/>
      <c r="F24" s="120"/>
      <c r="G24" s="113"/>
      <c r="H24" s="114">
        <f t="shared" si="0"/>
        <v>0</v>
      </c>
      <c r="L24" s="152"/>
    </row>
    <row r="25" spans="1:12" ht="18" customHeight="1" x14ac:dyDescent="0.55000000000000004">
      <c r="A25" s="42" t="s">
        <v>122</v>
      </c>
      <c r="B25" s="44" t="s">
        <v>123</v>
      </c>
      <c r="D25" s="113"/>
      <c r="E25" s="120"/>
      <c r="F25" s="120"/>
      <c r="G25" s="113"/>
      <c r="H25" s="114">
        <f t="shared" si="0"/>
        <v>0</v>
      </c>
      <c r="L25" s="152"/>
    </row>
    <row r="26" spans="1:12" ht="18" customHeight="1" x14ac:dyDescent="0.55000000000000004">
      <c r="A26" s="42" t="s">
        <v>124</v>
      </c>
      <c r="B26" s="44" t="s">
        <v>125</v>
      </c>
      <c r="D26" s="113"/>
      <c r="E26" s="120"/>
      <c r="F26" s="120"/>
      <c r="G26" s="113"/>
      <c r="H26" s="114">
        <f t="shared" si="0"/>
        <v>0</v>
      </c>
      <c r="L26" s="152"/>
    </row>
    <row r="27" spans="1:12" ht="18" customHeight="1" x14ac:dyDescent="0.55000000000000004">
      <c r="A27" s="42" t="s">
        <v>126</v>
      </c>
      <c r="B27" s="44" t="s">
        <v>185</v>
      </c>
      <c r="D27" s="113"/>
      <c r="E27" s="120"/>
      <c r="F27" s="120"/>
      <c r="G27" s="113"/>
      <c r="H27" s="114">
        <f t="shared" si="0"/>
        <v>0</v>
      </c>
      <c r="L27" s="152"/>
    </row>
    <row r="28" spans="1:12" ht="18" customHeight="1" x14ac:dyDescent="0.55000000000000004">
      <c r="A28" s="42" t="s">
        <v>127</v>
      </c>
      <c r="B28" s="44" t="s">
        <v>128</v>
      </c>
      <c r="D28" s="113"/>
      <c r="E28" s="120"/>
      <c r="F28" s="120"/>
      <c r="G28" s="113"/>
      <c r="H28" s="114">
        <f t="shared" si="0"/>
        <v>0</v>
      </c>
      <c r="L28" s="152"/>
    </row>
    <row r="29" spans="1:12" ht="18" customHeight="1" x14ac:dyDescent="0.55000000000000004">
      <c r="A29" s="42" t="s">
        <v>129</v>
      </c>
      <c r="B29" s="44" t="s">
        <v>130</v>
      </c>
      <c r="D29" s="113">
        <v>7240.2800000000007</v>
      </c>
      <c r="E29" s="120">
        <v>3465.7020000000002</v>
      </c>
      <c r="F29" s="120"/>
      <c r="G29" s="113"/>
      <c r="H29" s="114">
        <f t="shared" si="0"/>
        <v>10705.982</v>
      </c>
      <c r="L29" s="152"/>
    </row>
    <row r="30" spans="1:12" ht="18" customHeight="1" x14ac:dyDescent="0.55000000000000004">
      <c r="A30" s="42" t="s">
        <v>131</v>
      </c>
      <c r="B30" s="43"/>
      <c r="D30" s="113"/>
      <c r="E30" s="120"/>
      <c r="F30" s="120"/>
      <c r="G30" s="113"/>
      <c r="H30" s="114">
        <f t="shared" si="0"/>
        <v>0</v>
      </c>
      <c r="L30" s="152"/>
    </row>
    <row r="31" spans="1:12" ht="18" customHeight="1" x14ac:dyDescent="0.55000000000000004">
      <c r="A31" s="42" t="s">
        <v>133</v>
      </c>
      <c r="B31" s="43"/>
      <c r="D31" s="113"/>
      <c r="E31" s="120"/>
      <c r="F31" s="120"/>
      <c r="G31" s="113"/>
      <c r="H31" s="114">
        <f t="shared" si="0"/>
        <v>0</v>
      </c>
      <c r="L31" s="152"/>
    </row>
    <row r="32" spans="1:12" ht="18" customHeight="1" x14ac:dyDescent="0.55000000000000004">
      <c r="A32" s="42" t="s">
        <v>134</v>
      </c>
      <c r="B32" s="43"/>
      <c r="D32" s="113"/>
      <c r="E32" s="120"/>
      <c r="F32" s="120"/>
      <c r="G32" s="113"/>
      <c r="H32" s="114">
        <f t="shared" si="0"/>
        <v>0</v>
      </c>
      <c r="L32" s="152"/>
    </row>
    <row r="33" spans="1:12" ht="18" customHeight="1" x14ac:dyDescent="0.55000000000000004">
      <c r="A33" s="42" t="s">
        <v>135</v>
      </c>
      <c r="B33" s="43"/>
      <c r="D33" s="113"/>
      <c r="E33" s="120"/>
      <c r="F33" s="120"/>
      <c r="G33" s="113"/>
      <c r="H33" s="114">
        <f t="shared" si="0"/>
        <v>0</v>
      </c>
      <c r="L33" s="152"/>
    </row>
    <row r="34" spans="1:12" ht="18" customHeight="1" x14ac:dyDescent="0.55000000000000004">
      <c r="A34" s="42" t="s">
        <v>136</v>
      </c>
      <c r="B34" s="43"/>
      <c r="D34" s="113"/>
      <c r="E34" s="120"/>
      <c r="F34" s="120"/>
      <c r="G34" s="113"/>
      <c r="H34" s="114">
        <f t="shared" si="0"/>
        <v>0</v>
      </c>
      <c r="L34" s="152"/>
    </row>
    <row r="35" spans="1:12" ht="18" customHeight="1" x14ac:dyDescent="0.55000000000000004">
      <c r="H35" s="205"/>
      <c r="L35" s="117"/>
    </row>
    <row r="36" spans="1:12" ht="18" customHeight="1" x14ac:dyDescent="0.55000000000000004">
      <c r="A36" s="110" t="s">
        <v>137</v>
      </c>
      <c r="B36" s="105" t="s">
        <v>138</v>
      </c>
      <c r="C36" s="105" t="s">
        <v>253</v>
      </c>
      <c r="D36" s="114">
        <f>SUM(D21:D34)</f>
        <v>7240.2800000000007</v>
      </c>
      <c r="E36" s="114">
        <f>SUM(E21:E34)</f>
        <v>3465.7020000000002</v>
      </c>
      <c r="F36" s="114">
        <f>SUM(F21:F34)</f>
        <v>0</v>
      </c>
      <c r="G36" s="114">
        <f>SUM(G21:G34)</f>
        <v>0</v>
      </c>
      <c r="H36" s="114">
        <f>SUM(H21:H34)</f>
        <v>10705.982</v>
      </c>
      <c r="L36" s="152"/>
    </row>
    <row r="37" spans="1:12" ht="18" customHeight="1" thickBot="1" x14ac:dyDescent="0.6">
      <c r="B37" s="105"/>
      <c r="D37" s="181"/>
      <c r="E37" s="181"/>
      <c r="F37" s="181"/>
      <c r="G37" s="181"/>
      <c r="H37" s="206"/>
      <c r="L37" s="117"/>
    </row>
    <row r="38" spans="1:12" ht="42.75" customHeight="1" x14ac:dyDescent="0.55000000000000004">
      <c r="D38" s="109" t="s">
        <v>99</v>
      </c>
      <c r="E38" s="109" t="s">
        <v>100</v>
      </c>
      <c r="F38" s="109" t="s">
        <v>249</v>
      </c>
      <c r="G38" s="109" t="s">
        <v>250</v>
      </c>
      <c r="H38" s="109" t="s">
        <v>251</v>
      </c>
      <c r="L38" s="109"/>
    </row>
    <row r="39" spans="1:12" ht="18.75" customHeight="1" x14ac:dyDescent="0.55000000000000004">
      <c r="A39" s="110" t="s">
        <v>254</v>
      </c>
      <c r="B39" s="105" t="s">
        <v>139</v>
      </c>
    </row>
    <row r="40" spans="1:12" ht="18" customHeight="1" x14ac:dyDescent="0.55000000000000004">
      <c r="A40" s="42" t="s">
        <v>192</v>
      </c>
      <c r="B40" s="44" t="s">
        <v>140</v>
      </c>
      <c r="D40" s="113"/>
      <c r="E40" s="120"/>
      <c r="F40" s="120"/>
      <c r="G40" s="113"/>
      <c r="H40" s="114">
        <f>(D40+E40)-F40-G40</f>
        <v>0</v>
      </c>
      <c r="L40" s="152"/>
    </row>
    <row r="41" spans="1:12" ht="18" customHeight="1" x14ac:dyDescent="0.55000000000000004">
      <c r="A41" s="42" t="s">
        <v>193</v>
      </c>
      <c r="B41" s="44" t="s">
        <v>141</v>
      </c>
      <c r="D41" s="113"/>
      <c r="E41" s="120"/>
      <c r="F41" s="120"/>
      <c r="G41" s="113"/>
      <c r="H41" s="114">
        <f t="shared" ref="H41:H47" si="1">(D41+E41)-F41-G41</f>
        <v>0</v>
      </c>
      <c r="L41" s="152"/>
    </row>
    <row r="42" spans="1:12" ht="18" customHeight="1" x14ac:dyDescent="0.55000000000000004">
      <c r="A42" s="42" t="s">
        <v>194</v>
      </c>
      <c r="B42" s="44" t="s">
        <v>142</v>
      </c>
      <c r="D42" s="113">
        <v>40176</v>
      </c>
      <c r="E42" s="120">
        <f>D42*0.9</f>
        <v>36158.400000000001</v>
      </c>
      <c r="F42" s="120"/>
      <c r="G42" s="113"/>
      <c r="H42" s="114">
        <f t="shared" si="1"/>
        <v>76334.399999999994</v>
      </c>
      <c r="L42" s="152"/>
    </row>
    <row r="43" spans="1:12" ht="18" customHeight="1" x14ac:dyDescent="0.55000000000000004">
      <c r="A43" s="42" t="s">
        <v>195</v>
      </c>
      <c r="B43" s="44" t="s">
        <v>143</v>
      </c>
      <c r="D43" s="113"/>
      <c r="E43" s="120"/>
      <c r="F43" s="120"/>
      <c r="G43" s="113"/>
      <c r="H43" s="114">
        <f t="shared" si="1"/>
        <v>0</v>
      </c>
      <c r="L43" s="152"/>
    </row>
    <row r="44" spans="1:12" ht="18" customHeight="1" x14ac:dyDescent="0.55000000000000004">
      <c r="A44" s="42" t="s">
        <v>144</v>
      </c>
      <c r="B44" s="43"/>
      <c r="D44" s="121"/>
      <c r="E44" s="122"/>
      <c r="F44" s="122"/>
      <c r="G44" s="121"/>
      <c r="H44" s="114">
        <f t="shared" si="1"/>
        <v>0</v>
      </c>
      <c r="L44" s="152"/>
    </row>
    <row r="45" spans="1:12" ht="18" customHeight="1" x14ac:dyDescent="0.55000000000000004">
      <c r="A45" s="42" t="s">
        <v>145</v>
      </c>
      <c r="B45" s="43"/>
      <c r="D45" s="113"/>
      <c r="E45" s="120"/>
      <c r="F45" s="120"/>
      <c r="G45" s="113"/>
      <c r="H45" s="114">
        <f t="shared" si="1"/>
        <v>0</v>
      </c>
      <c r="L45" s="152"/>
    </row>
    <row r="46" spans="1:12" ht="18" customHeight="1" x14ac:dyDescent="0.55000000000000004">
      <c r="A46" s="42" t="s">
        <v>146</v>
      </c>
      <c r="B46" s="43"/>
      <c r="D46" s="113"/>
      <c r="E46" s="120"/>
      <c r="F46" s="120"/>
      <c r="G46" s="113"/>
      <c r="H46" s="114">
        <f t="shared" si="1"/>
        <v>0</v>
      </c>
      <c r="L46" s="152"/>
    </row>
    <row r="47" spans="1:12" ht="18" customHeight="1" x14ac:dyDescent="0.55000000000000004">
      <c r="A47" s="42" t="s">
        <v>147</v>
      </c>
      <c r="B47" s="43"/>
      <c r="D47" s="113"/>
      <c r="E47" s="120"/>
      <c r="F47" s="120"/>
      <c r="G47" s="113"/>
      <c r="H47" s="114">
        <f t="shared" si="1"/>
        <v>0</v>
      </c>
      <c r="L47" s="152"/>
    </row>
    <row r="49" spans="1:12" ht="18" customHeight="1" x14ac:dyDescent="0.55000000000000004">
      <c r="A49" s="110" t="s">
        <v>148</v>
      </c>
      <c r="B49" s="105" t="s">
        <v>255</v>
      </c>
      <c r="C49" s="105" t="s">
        <v>253</v>
      </c>
      <c r="D49" s="114">
        <f>SUM(D40:D47)</f>
        <v>40176</v>
      </c>
      <c r="E49" s="114">
        <f>SUM(E40:E47)</f>
        <v>36158.400000000001</v>
      </c>
      <c r="F49" s="114">
        <f>SUM(F40:F47)</f>
        <v>0</v>
      </c>
      <c r="G49" s="114">
        <f>SUM(G40:G47)</f>
        <v>0</v>
      </c>
      <c r="H49" s="114">
        <f>SUM(H40:H47)</f>
        <v>76334.399999999994</v>
      </c>
      <c r="L49" s="152"/>
    </row>
    <row r="50" spans="1:12" ht="18" customHeight="1" thickBot="1" x14ac:dyDescent="0.6">
      <c r="D50" s="123"/>
      <c r="E50" s="123"/>
      <c r="F50" s="123"/>
      <c r="G50" s="123"/>
      <c r="H50" s="123"/>
    </row>
    <row r="51" spans="1:12" ht="42.75" customHeight="1" x14ac:dyDescent="0.55000000000000004">
      <c r="D51" s="109" t="s">
        <v>99</v>
      </c>
      <c r="E51" s="109" t="s">
        <v>100</v>
      </c>
      <c r="F51" s="109" t="s">
        <v>249</v>
      </c>
      <c r="G51" s="109" t="s">
        <v>250</v>
      </c>
      <c r="H51" s="109" t="s">
        <v>251</v>
      </c>
      <c r="L51" s="109"/>
    </row>
    <row r="52" spans="1:12" ht="18" customHeight="1" x14ac:dyDescent="0.55000000000000004">
      <c r="A52" s="110" t="s">
        <v>256</v>
      </c>
      <c r="B52" s="124" t="s">
        <v>257</v>
      </c>
    </row>
    <row r="53" spans="1:12" ht="18" customHeight="1" x14ac:dyDescent="0.55000000000000004">
      <c r="A53" s="42" t="s">
        <v>258</v>
      </c>
      <c r="B53" s="44" t="s">
        <v>259</v>
      </c>
      <c r="D53" s="113">
        <f>+'[4]Physician Subsidies'!D4+'[4]Physician Subsidies'!D5</f>
        <v>322887</v>
      </c>
      <c r="E53" s="120">
        <f>+'[4]Physician Subsidies'!E4+'[4]Physician Subsidies'!E5</f>
        <v>266298.3</v>
      </c>
      <c r="F53" s="120">
        <v>0</v>
      </c>
      <c r="G53" s="113">
        <f>+'[4]Physician Subsidies'!G4+'[4]Physician Subsidies'!G5</f>
        <v>63993</v>
      </c>
      <c r="H53" s="114">
        <f>(D53+E53)-F53-G53</f>
        <v>525192.30000000005</v>
      </c>
      <c r="L53" s="152"/>
    </row>
    <row r="54" spans="1:12" ht="18" customHeight="1" x14ac:dyDescent="0.55000000000000004">
      <c r="A54" s="42" t="s">
        <v>260</v>
      </c>
      <c r="B54" s="133"/>
      <c r="D54" s="113"/>
      <c r="E54" s="120"/>
      <c r="F54" s="120"/>
      <c r="G54" s="113"/>
      <c r="H54" s="114">
        <f t="shared" ref="H54:H62" si="2">(D54+E54)-F54-G54</f>
        <v>0</v>
      </c>
      <c r="L54" s="152"/>
    </row>
    <row r="55" spans="1:12" ht="18" customHeight="1" x14ac:dyDescent="0.55000000000000004">
      <c r="A55" s="42" t="s">
        <v>262</v>
      </c>
      <c r="B55" s="133"/>
      <c r="D55" s="113"/>
      <c r="E55" s="120"/>
      <c r="F55" s="120"/>
      <c r="G55" s="113"/>
      <c r="H55" s="114">
        <f t="shared" si="2"/>
        <v>0</v>
      </c>
      <c r="L55" s="152"/>
    </row>
    <row r="56" spans="1:12" ht="18" customHeight="1" x14ac:dyDescent="0.55000000000000004">
      <c r="A56" s="42" t="s">
        <v>264</v>
      </c>
      <c r="B56" s="130"/>
      <c r="D56" s="113"/>
      <c r="E56" s="120"/>
      <c r="F56" s="120"/>
      <c r="G56" s="113"/>
      <c r="H56" s="114">
        <f t="shared" si="2"/>
        <v>0</v>
      </c>
      <c r="L56" s="152"/>
    </row>
    <row r="57" spans="1:12" ht="18" customHeight="1" x14ac:dyDescent="0.55000000000000004">
      <c r="A57" s="42" t="s">
        <v>266</v>
      </c>
      <c r="B57" s="130"/>
      <c r="D57" s="113"/>
      <c r="E57" s="120"/>
      <c r="F57" s="120"/>
      <c r="G57" s="113"/>
      <c r="H57" s="114">
        <f t="shared" si="2"/>
        <v>0</v>
      </c>
      <c r="L57" s="152"/>
    </row>
    <row r="58" spans="1:12" ht="18" customHeight="1" x14ac:dyDescent="0.55000000000000004">
      <c r="A58" s="42" t="s">
        <v>268</v>
      </c>
      <c r="B58" s="130"/>
      <c r="D58" s="113"/>
      <c r="E58" s="120"/>
      <c r="F58" s="120"/>
      <c r="G58" s="113"/>
      <c r="H58" s="114">
        <f>(D58+E58)-F58-G58</f>
        <v>0</v>
      </c>
      <c r="L58" s="152"/>
    </row>
    <row r="59" spans="1:12" ht="18" customHeight="1" x14ac:dyDescent="0.55000000000000004">
      <c r="A59" s="42" t="s">
        <v>270</v>
      </c>
      <c r="B59" s="185"/>
      <c r="D59" s="131"/>
      <c r="E59" s="132"/>
      <c r="F59" s="132"/>
      <c r="G59" s="131"/>
      <c r="H59" s="114">
        <f t="shared" si="2"/>
        <v>0</v>
      </c>
      <c r="L59" s="152"/>
    </row>
    <row r="60" spans="1:12" ht="18" customHeight="1" x14ac:dyDescent="0.55000000000000004">
      <c r="A60" s="42" t="s">
        <v>272</v>
      </c>
      <c r="B60" s="127"/>
      <c r="C60" s="126"/>
      <c r="D60" s="125"/>
      <c r="E60" s="125"/>
      <c r="F60" s="125"/>
      <c r="G60" s="125"/>
      <c r="H60" s="114">
        <f t="shared" si="2"/>
        <v>0</v>
      </c>
      <c r="L60" s="152"/>
    </row>
    <row r="61" spans="1:12" ht="18" customHeight="1" x14ac:dyDescent="0.55000000000000004">
      <c r="A61" s="42" t="s">
        <v>274</v>
      </c>
      <c r="B61" s="127"/>
      <c r="C61" s="126"/>
      <c r="D61" s="125"/>
      <c r="E61" s="125"/>
      <c r="F61" s="125"/>
      <c r="G61" s="125"/>
      <c r="H61" s="114">
        <f t="shared" si="2"/>
        <v>0</v>
      </c>
      <c r="L61" s="152"/>
    </row>
    <row r="62" spans="1:12" ht="18" customHeight="1" x14ac:dyDescent="0.55000000000000004">
      <c r="A62" s="42" t="s">
        <v>275</v>
      </c>
      <c r="B62" s="127"/>
      <c r="C62" s="126"/>
      <c r="D62" s="125"/>
      <c r="E62" s="125"/>
      <c r="F62" s="125"/>
      <c r="G62" s="125"/>
      <c r="H62" s="114">
        <f t="shared" si="2"/>
        <v>0</v>
      </c>
      <c r="L62" s="152"/>
    </row>
    <row r="63" spans="1:12" ht="18" customHeight="1" x14ac:dyDescent="0.55000000000000004">
      <c r="A63" s="42"/>
      <c r="E63" s="186"/>
      <c r="F63" s="128"/>
    </row>
    <row r="64" spans="1:12" ht="18" customHeight="1" x14ac:dyDescent="0.55000000000000004">
      <c r="A64" s="42" t="s">
        <v>200</v>
      </c>
      <c r="B64" s="105" t="s">
        <v>276</v>
      </c>
      <c r="C64" s="105" t="s">
        <v>253</v>
      </c>
      <c r="D64" s="114">
        <f>SUM(D53:D62)</f>
        <v>322887</v>
      </c>
      <c r="E64" s="114">
        <f>SUM(E53:E62)</f>
        <v>266298.3</v>
      </c>
      <c r="F64" s="114">
        <f>SUM(F53:F62)</f>
        <v>0</v>
      </c>
      <c r="G64" s="114">
        <f>SUM(G53:G62)</f>
        <v>63993</v>
      </c>
      <c r="H64" s="114">
        <f>SUM(H53:H62)</f>
        <v>525192.30000000005</v>
      </c>
      <c r="L64" s="152"/>
    </row>
    <row r="65" spans="1:12" ht="18" customHeight="1" x14ac:dyDescent="0.55000000000000004">
      <c r="D65" s="149"/>
      <c r="E65" s="149"/>
      <c r="F65" s="149"/>
      <c r="G65" s="149"/>
      <c r="H65" s="149"/>
    </row>
    <row r="66" spans="1:12" ht="42.75" customHeight="1" x14ac:dyDescent="0.55000000000000004">
      <c r="D66" s="109" t="s">
        <v>99</v>
      </c>
      <c r="E66" s="109" t="s">
        <v>100</v>
      </c>
      <c r="F66" s="109" t="s">
        <v>249</v>
      </c>
      <c r="G66" s="109" t="s">
        <v>250</v>
      </c>
      <c r="H66" s="109" t="s">
        <v>251</v>
      </c>
      <c r="L66" s="109"/>
    </row>
    <row r="67" spans="1:12" ht="18" customHeight="1" x14ac:dyDescent="0.55000000000000004">
      <c r="A67" s="110" t="s">
        <v>277</v>
      </c>
      <c r="B67" s="105" t="s">
        <v>151</v>
      </c>
      <c r="D67" s="187"/>
      <c r="E67" s="128"/>
      <c r="F67" s="128"/>
      <c r="G67" s="187"/>
      <c r="H67" s="128"/>
      <c r="L67" s="117"/>
    </row>
    <row r="68" spans="1:12" ht="18" customHeight="1" x14ac:dyDescent="0.55000000000000004">
      <c r="A68" s="42" t="s">
        <v>201</v>
      </c>
      <c r="B68" s="44" t="s">
        <v>152</v>
      </c>
      <c r="D68" s="188"/>
      <c r="E68" s="120"/>
      <c r="F68" s="120"/>
      <c r="G68" s="188"/>
      <c r="H68" s="114">
        <f>(D68+E68)-F68-G68</f>
        <v>0</v>
      </c>
      <c r="J68" s="129"/>
      <c r="L68" s="152"/>
    </row>
    <row r="69" spans="1:12" ht="18" customHeight="1" x14ac:dyDescent="0.55000000000000004">
      <c r="A69" s="42" t="s">
        <v>202</v>
      </c>
      <c r="B69" s="44" t="s">
        <v>153</v>
      </c>
      <c r="D69" s="188"/>
      <c r="E69" s="120"/>
      <c r="F69" s="120"/>
      <c r="G69" s="188"/>
      <c r="H69" s="114">
        <f>(D69+E69)-F69-G69</f>
        <v>0</v>
      </c>
      <c r="L69" s="152"/>
    </row>
    <row r="70" spans="1:12" ht="18" customHeight="1" x14ac:dyDescent="0.55000000000000004">
      <c r="A70" s="42" t="s">
        <v>203</v>
      </c>
      <c r="B70" s="130"/>
      <c r="C70" s="105"/>
      <c r="D70" s="131"/>
      <c r="E70" s="120"/>
      <c r="F70" s="132"/>
      <c r="G70" s="131"/>
      <c r="H70" s="114">
        <f>(D70+E70)-F70-G70</f>
        <v>0</v>
      </c>
      <c r="L70" s="152"/>
    </row>
    <row r="71" spans="1:12" ht="18" customHeight="1" x14ac:dyDescent="0.55000000000000004">
      <c r="A71" s="42" t="s">
        <v>278</v>
      </c>
      <c r="B71" s="130"/>
      <c r="C71" s="105"/>
      <c r="D71" s="131"/>
      <c r="E71" s="120"/>
      <c r="F71" s="132"/>
      <c r="G71" s="131"/>
      <c r="H71" s="114">
        <f>(D71+E71)-F71-G71</f>
        <v>0</v>
      </c>
      <c r="L71" s="152"/>
    </row>
    <row r="72" spans="1:12" ht="18" customHeight="1" x14ac:dyDescent="0.55000000000000004">
      <c r="A72" s="42" t="s">
        <v>279</v>
      </c>
      <c r="B72" s="133"/>
      <c r="C72" s="105"/>
      <c r="D72" s="113"/>
      <c r="E72" s="120"/>
      <c r="F72" s="120"/>
      <c r="G72" s="113"/>
      <c r="H72" s="114">
        <f>(D72+E72)-F72-G72</f>
        <v>0</v>
      </c>
      <c r="L72" s="152"/>
    </row>
    <row r="73" spans="1:12" ht="18" customHeight="1" x14ac:dyDescent="0.55000000000000004">
      <c r="A73" s="42"/>
      <c r="C73" s="105"/>
      <c r="D73" s="134"/>
      <c r="E73" s="128"/>
      <c r="F73" s="128"/>
      <c r="G73" s="134"/>
      <c r="H73" s="128"/>
      <c r="L73" s="117"/>
    </row>
    <row r="74" spans="1:12" ht="18" customHeight="1" x14ac:dyDescent="0.55000000000000004">
      <c r="A74" s="110" t="s">
        <v>154</v>
      </c>
      <c r="B74" s="105" t="s">
        <v>280</v>
      </c>
      <c r="C74" s="105" t="s">
        <v>253</v>
      </c>
      <c r="D74" s="114">
        <f>SUM(D68:D72)</f>
        <v>0</v>
      </c>
      <c r="E74" s="135">
        <f>SUM(E68:E72)</f>
        <v>0</v>
      </c>
      <c r="F74" s="135">
        <f>SUM(F68:F72)</f>
        <v>0</v>
      </c>
      <c r="G74" s="114">
        <f>SUM(G68:G72)</f>
        <v>0</v>
      </c>
      <c r="H74" s="114">
        <f>SUM(H68:H72)</f>
        <v>0</v>
      </c>
      <c r="L74" s="152"/>
    </row>
    <row r="75" spans="1:12" ht="42.75" customHeight="1" x14ac:dyDescent="0.55000000000000004">
      <c r="D75" s="109" t="s">
        <v>99</v>
      </c>
      <c r="E75" s="109" t="s">
        <v>100</v>
      </c>
      <c r="F75" s="109" t="s">
        <v>249</v>
      </c>
      <c r="G75" s="109" t="s">
        <v>250</v>
      </c>
      <c r="H75" s="109" t="s">
        <v>251</v>
      </c>
      <c r="L75" s="109"/>
    </row>
    <row r="76" spans="1:12" ht="18" customHeight="1" x14ac:dyDescent="0.55000000000000004">
      <c r="A76" s="110" t="s">
        <v>281</v>
      </c>
      <c r="B76" s="105" t="s">
        <v>226</v>
      </c>
    </row>
    <row r="77" spans="1:12" ht="18" customHeight="1" x14ac:dyDescent="0.55000000000000004">
      <c r="A77" s="42" t="s">
        <v>204</v>
      </c>
      <c r="B77" s="44" t="s">
        <v>155</v>
      </c>
      <c r="D77" s="113">
        <v>34713</v>
      </c>
      <c r="E77" s="136"/>
      <c r="F77" s="122"/>
      <c r="G77" s="113"/>
      <c r="H77" s="114">
        <f>(D77-F77-G77)</f>
        <v>34713</v>
      </c>
      <c r="L77" s="152"/>
    </row>
    <row r="78" spans="1:12" ht="18" customHeight="1" x14ac:dyDescent="0.55000000000000004">
      <c r="A78" s="42" t="s">
        <v>205</v>
      </c>
      <c r="B78" s="44" t="s">
        <v>156</v>
      </c>
      <c r="D78" s="113"/>
      <c r="E78" s="136"/>
      <c r="F78" s="122"/>
      <c r="G78" s="113"/>
      <c r="H78" s="114">
        <f>(D78-F78-G78)</f>
        <v>0</v>
      </c>
      <c r="L78" s="152"/>
    </row>
    <row r="79" spans="1:12" ht="18" customHeight="1" x14ac:dyDescent="0.55000000000000004">
      <c r="A79" s="42" t="s">
        <v>206</v>
      </c>
      <c r="B79" s="44" t="s">
        <v>157</v>
      </c>
      <c r="D79" s="113"/>
      <c r="E79" s="136"/>
      <c r="F79" s="122"/>
      <c r="G79" s="113"/>
      <c r="H79" s="114">
        <f>(D79-F79-G79)</f>
        <v>0</v>
      </c>
      <c r="L79" s="152"/>
    </row>
    <row r="80" spans="1:12" ht="18" customHeight="1" x14ac:dyDescent="0.55000000000000004">
      <c r="A80" s="42" t="s">
        <v>207</v>
      </c>
      <c r="B80" s="44" t="s">
        <v>158</v>
      </c>
      <c r="D80" s="113"/>
      <c r="E80" s="136"/>
      <c r="F80" s="122"/>
      <c r="G80" s="113"/>
      <c r="H80" s="114">
        <f>(D80-F80-G80)</f>
        <v>0</v>
      </c>
      <c r="L80" s="152"/>
    </row>
    <row r="81" spans="1:12" ht="18" customHeight="1" x14ac:dyDescent="0.55000000000000004">
      <c r="A81" s="42"/>
      <c r="H81" s="137"/>
      <c r="L81" s="117"/>
    </row>
    <row r="82" spans="1:12" ht="18" customHeight="1" x14ac:dyDescent="0.55000000000000004">
      <c r="A82" s="42" t="s">
        <v>159</v>
      </c>
      <c r="B82" s="105" t="s">
        <v>282</v>
      </c>
      <c r="C82" s="105" t="s">
        <v>253</v>
      </c>
      <c r="D82" s="114">
        <f>SUM(D77:D80)</f>
        <v>34713</v>
      </c>
      <c r="E82" s="138"/>
      <c r="F82" s="114">
        <f>SUM(F77:F80)</f>
        <v>0</v>
      </c>
      <c r="G82" s="114">
        <f>SUM(G77:G80)</f>
        <v>0</v>
      </c>
      <c r="H82" s="114">
        <f>SUM(H77:H80)</f>
        <v>34713</v>
      </c>
      <c r="L82" s="152"/>
    </row>
    <row r="83" spans="1:12" ht="18" customHeight="1" thickBot="1" x14ac:dyDescent="0.6">
      <c r="A83" s="42"/>
      <c r="D83" s="123"/>
      <c r="E83" s="123"/>
      <c r="F83" s="123"/>
      <c r="G83" s="123"/>
      <c r="H83" s="123"/>
    </row>
    <row r="84" spans="1:12" ht="42.75" customHeight="1" x14ac:dyDescent="0.55000000000000004">
      <c r="D84" s="109" t="s">
        <v>99</v>
      </c>
      <c r="E84" s="109" t="s">
        <v>100</v>
      </c>
      <c r="F84" s="109" t="s">
        <v>249</v>
      </c>
      <c r="G84" s="109" t="s">
        <v>250</v>
      </c>
      <c r="H84" s="109" t="s">
        <v>251</v>
      </c>
      <c r="L84" s="109"/>
    </row>
    <row r="85" spans="1:12" ht="18" customHeight="1" x14ac:dyDescent="0.55000000000000004">
      <c r="A85" s="110" t="s">
        <v>283</v>
      </c>
      <c r="B85" s="105" t="s">
        <v>160</v>
      </c>
    </row>
    <row r="86" spans="1:12" ht="18" customHeight="1" x14ac:dyDescent="0.55000000000000004">
      <c r="A86" s="42" t="s">
        <v>165</v>
      </c>
      <c r="B86" s="44" t="s">
        <v>188</v>
      </c>
      <c r="D86" s="113"/>
      <c r="E86" s="120"/>
      <c r="F86" s="120"/>
      <c r="G86" s="113"/>
      <c r="H86" s="114">
        <f>(D86+E86)-F86-G86</f>
        <v>0</v>
      </c>
      <c r="L86" s="152"/>
    </row>
    <row r="87" spans="1:12" ht="18" customHeight="1" x14ac:dyDescent="0.55000000000000004">
      <c r="A87" s="42" t="s">
        <v>209</v>
      </c>
      <c r="B87" s="44" t="s">
        <v>161</v>
      </c>
      <c r="D87" s="113"/>
      <c r="E87" s="120"/>
      <c r="F87" s="120"/>
      <c r="G87" s="113"/>
      <c r="H87" s="114">
        <f t="shared" ref="H87:H96" si="3">(D87+E87)-F87-G87</f>
        <v>0</v>
      </c>
      <c r="L87" s="152"/>
    </row>
    <row r="88" spans="1:12" ht="18" customHeight="1" x14ac:dyDescent="0.55000000000000004">
      <c r="A88" s="42" t="s">
        <v>210</v>
      </c>
      <c r="B88" s="44" t="s">
        <v>186</v>
      </c>
      <c r="D88" s="113">
        <v>872751</v>
      </c>
      <c r="E88" s="120">
        <v>7047</v>
      </c>
      <c r="F88" s="120"/>
      <c r="G88" s="113"/>
      <c r="H88" s="114">
        <f t="shared" si="3"/>
        <v>879798</v>
      </c>
      <c r="I88" t="s">
        <v>593</v>
      </c>
      <c r="L88" s="152"/>
    </row>
    <row r="89" spans="1:12" ht="18" customHeight="1" x14ac:dyDescent="0.55000000000000004">
      <c r="A89" s="42" t="s">
        <v>211</v>
      </c>
      <c r="B89" s="44" t="s">
        <v>162</v>
      </c>
      <c r="D89" s="113"/>
      <c r="E89" s="120"/>
      <c r="F89" s="120"/>
      <c r="G89" s="113"/>
      <c r="H89" s="114">
        <f t="shared" si="3"/>
        <v>0</v>
      </c>
      <c r="L89" s="152"/>
    </row>
    <row r="90" spans="1:12" ht="18" customHeight="1" x14ac:dyDescent="0.55000000000000004">
      <c r="A90" s="42" t="s">
        <v>212</v>
      </c>
      <c r="B90" s="44" t="s">
        <v>163</v>
      </c>
      <c r="D90" s="113"/>
      <c r="E90" s="120"/>
      <c r="F90" s="120"/>
      <c r="G90" s="113"/>
      <c r="H90" s="114">
        <f t="shared" si="3"/>
        <v>0</v>
      </c>
      <c r="L90" s="152"/>
    </row>
    <row r="91" spans="1:12" ht="18" customHeight="1" x14ac:dyDescent="0.55000000000000004">
      <c r="A91" s="42" t="s">
        <v>213</v>
      </c>
      <c r="B91" s="44" t="s">
        <v>164</v>
      </c>
      <c r="D91" s="113"/>
      <c r="E91" s="120"/>
      <c r="F91" s="120"/>
      <c r="G91" s="113"/>
      <c r="H91" s="114">
        <f t="shared" si="3"/>
        <v>0</v>
      </c>
      <c r="L91" s="152"/>
    </row>
    <row r="92" spans="1:12" ht="18" customHeight="1" x14ac:dyDescent="0.55000000000000004">
      <c r="A92" s="42" t="s">
        <v>214</v>
      </c>
      <c r="B92" s="44" t="s">
        <v>187</v>
      </c>
      <c r="D92" s="139"/>
      <c r="E92" s="120"/>
      <c r="F92" s="189"/>
      <c r="G92" s="139"/>
      <c r="H92" s="114">
        <f t="shared" si="3"/>
        <v>0</v>
      </c>
      <c r="L92" s="152"/>
    </row>
    <row r="93" spans="1:12" ht="18" customHeight="1" x14ac:dyDescent="0.55000000000000004">
      <c r="A93" s="42" t="s">
        <v>215</v>
      </c>
      <c r="B93" s="44" t="s">
        <v>189</v>
      </c>
      <c r="D93" s="113"/>
      <c r="E93" s="120"/>
      <c r="F93" s="120"/>
      <c r="G93" s="113"/>
      <c r="H93" s="114">
        <f t="shared" si="3"/>
        <v>0</v>
      </c>
      <c r="L93" s="152"/>
    </row>
    <row r="94" spans="1:12" ht="18" customHeight="1" x14ac:dyDescent="0.55000000000000004">
      <c r="A94" s="42" t="s">
        <v>216</v>
      </c>
      <c r="B94" s="130"/>
      <c r="D94" s="113"/>
      <c r="E94" s="120"/>
      <c r="F94" s="120"/>
      <c r="G94" s="113"/>
      <c r="H94" s="114">
        <f t="shared" si="3"/>
        <v>0</v>
      </c>
      <c r="L94" s="152"/>
    </row>
    <row r="95" spans="1:12" ht="18" customHeight="1" x14ac:dyDescent="0.55000000000000004">
      <c r="A95" s="42" t="s">
        <v>284</v>
      </c>
      <c r="B95" s="130"/>
      <c r="D95" s="113"/>
      <c r="E95" s="120"/>
      <c r="F95" s="120"/>
      <c r="G95" s="113"/>
      <c r="H95" s="114">
        <f t="shared" si="3"/>
        <v>0</v>
      </c>
      <c r="L95" s="152"/>
    </row>
    <row r="96" spans="1:12" ht="18" customHeight="1" x14ac:dyDescent="0.55000000000000004">
      <c r="A96" s="42" t="s">
        <v>285</v>
      </c>
      <c r="B96" s="130"/>
      <c r="D96" s="113"/>
      <c r="E96" s="120"/>
      <c r="F96" s="120"/>
      <c r="G96" s="113"/>
      <c r="H96" s="114">
        <f t="shared" si="3"/>
        <v>0</v>
      </c>
      <c r="L96" s="152"/>
    </row>
    <row r="97" spans="1:12" ht="18" customHeight="1" x14ac:dyDescent="0.55000000000000004">
      <c r="A97" s="42"/>
    </row>
    <row r="98" spans="1:12" ht="18" customHeight="1" x14ac:dyDescent="0.55000000000000004">
      <c r="A98" s="110" t="s">
        <v>166</v>
      </c>
      <c r="B98" s="105" t="s">
        <v>286</v>
      </c>
      <c r="C98" s="105" t="s">
        <v>253</v>
      </c>
      <c r="D98" s="114">
        <f>SUM(D86:D96)</f>
        <v>872751</v>
      </c>
      <c r="E98" s="114">
        <f>SUM(E86:E96)</f>
        <v>7047</v>
      </c>
      <c r="F98" s="114">
        <f>SUM(F86:F96)</f>
        <v>0</v>
      </c>
      <c r="G98" s="114">
        <f>SUM(G86:G96)</f>
        <v>0</v>
      </c>
      <c r="H98" s="114">
        <f>SUM(H86:H96)</f>
        <v>879798</v>
      </c>
      <c r="L98" s="152"/>
    </row>
    <row r="99" spans="1:12" ht="18" customHeight="1" thickBot="1" x14ac:dyDescent="0.6">
      <c r="B99" s="105"/>
      <c r="D99" s="123"/>
      <c r="E99" s="123"/>
      <c r="F99" s="123"/>
      <c r="G99" s="123"/>
      <c r="H99" s="123"/>
    </row>
    <row r="100" spans="1:12" ht="42.75" customHeight="1" x14ac:dyDescent="0.55000000000000004">
      <c r="D100" s="109" t="s">
        <v>99</v>
      </c>
      <c r="E100" s="109" t="s">
        <v>100</v>
      </c>
      <c r="F100" s="109" t="s">
        <v>249</v>
      </c>
      <c r="G100" s="109" t="s">
        <v>250</v>
      </c>
      <c r="H100" s="109" t="s">
        <v>251</v>
      </c>
      <c r="L100" s="109"/>
    </row>
    <row r="101" spans="1:12" ht="18" customHeight="1" x14ac:dyDescent="0.55000000000000004">
      <c r="A101" s="110" t="s">
        <v>287</v>
      </c>
      <c r="B101" s="105" t="s">
        <v>167</v>
      </c>
    </row>
    <row r="102" spans="1:12" ht="18" customHeight="1" x14ac:dyDescent="0.55000000000000004">
      <c r="A102" s="42" t="s">
        <v>219</v>
      </c>
      <c r="B102" s="44" t="s">
        <v>190</v>
      </c>
      <c r="D102" s="113">
        <f>46470+3850.78</f>
        <v>50320.78</v>
      </c>
      <c r="E102" s="120">
        <f>D102*0.9</f>
        <v>45288.701999999997</v>
      </c>
      <c r="F102" s="120"/>
      <c r="G102" s="113"/>
      <c r="H102" s="114">
        <f>(D102+E102)-F102-G102</f>
        <v>95609.481999999989</v>
      </c>
      <c r="L102" s="152"/>
    </row>
    <row r="103" spans="1:12" ht="18" customHeight="1" x14ac:dyDescent="0.55000000000000004">
      <c r="A103" s="42" t="s">
        <v>220</v>
      </c>
      <c r="B103" s="44" t="s">
        <v>168</v>
      </c>
      <c r="D103" s="113"/>
      <c r="E103" s="120"/>
      <c r="F103" s="120"/>
      <c r="G103" s="113"/>
      <c r="H103" s="114">
        <f>(D103+E103)-F103-G103</f>
        <v>0</v>
      </c>
      <c r="L103" s="152"/>
    </row>
    <row r="104" spans="1:12" ht="18" customHeight="1" x14ac:dyDescent="0.55000000000000004">
      <c r="A104" s="42" t="s">
        <v>221</v>
      </c>
      <c r="B104" s="130"/>
      <c r="D104" s="113"/>
      <c r="E104" s="120"/>
      <c r="F104" s="120"/>
      <c r="G104" s="113"/>
      <c r="H104" s="114">
        <f>(D104+E104)-F104-G104</f>
        <v>0</v>
      </c>
      <c r="L104" s="152"/>
    </row>
    <row r="105" spans="1:12" ht="18" customHeight="1" x14ac:dyDescent="0.55000000000000004">
      <c r="A105" s="42" t="s">
        <v>288</v>
      </c>
      <c r="B105" s="130"/>
      <c r="D105" s="113"/>
      <c r="E105" s="120"/>
      <c r="F105" s="120"/>
      <c r="G105" s="113"/>
      <c r="H105" s="114">
        <f>(D105+E105)-F105-G105</f>
        <v>0</v>
      </c>
      <c r="L105" s="152"/>
    </row>
    <row r="106" spans="1:12" ht="18" customHeight="1" x14ac:dyDescent="0.55000000000000004">
      <c r="A106" s="42" t="s">
        <v>289</v>
      </c>
      <c r="B106" s="130"/>
      <c r="D106" s="113"/>
      <c r="E106" s="120"/>
      <c r="F106" s="120"/>
      <c r="G106" s="113"/>
      <c r="H106" s="114">
        <f>(D106+E106)-F106-G106</f>
        <v>0</v>
      </c>
      <c r="L106" s="152"/>
    </row>
    <row r="107" spans="1:12" ht="18" customHeight="1" x14ac:dyDescent="0.55000000000000004">
      <c r="B107" s="105"/>
    </row>
    <row r="108" spans="1:12" ht="18" customHeight="1" x14ac:dyDescent="0.55000000000000004">
      <c r="A108" s="110" t="s">
        <v>170</v>
      </c>
      <c r="B108" s="105" t="s">
        <v>290</v>
      </c>
      <c r="C108" s="105" t="s">
        <v>253</v>
      </c>
      <c r="D108" s="114">
        <f>SUM(D102:D106)</f>
        <v>50320.78</v>
      </c>
      <c r="E108" s="114">
        <f>SUM(E102:E106)</f>
        <v>45288.701999999997</v>
      </c>
      <c r="F108" s="114">
        <f>SUM(F102:F106)</f>
        <v>0</v>
      </c>
      <c r="G108" s="114">
        <f>SUM(G102:G106)</f>
        <v>0</v>
      </c>
      <c r="H108" s="114">
        <f>SUM(H102:H106)</f>
        <v>95609.481999999989</v>
      </c>
      <c r="L108" s="152"/>
    </row>
    <row r="109" spans="1:12" ht="18" customHeight="1" thickBot="1" x14ac:dyDescent="0.6">
      <c r="A109" s="192"/>
      <c r="B109" s="193"/>
      <c r="C109" s="194"/>
      <c r="D109" s="123"/>
      <c r="E109" s="123"/>
      <c r="F109" s="123"/>
      <c r="G109" s="123"/>
      <c r="H109" s="123"/>
    </row>
    <row r="110" spans="1:12" ht="25.5" x14ac:dyDescent="0.55000000000000004">
      <c r="A110" s="110" t="s">
        <v>224</v>
      </c>
      <c r="B110" s="105" t="s">
        <v>291</v>
      </c>
      <c r="F110" s="109"/>
      <c r="G110" s="109" t="s">
        <v>292</v>
      </c>
      <c r="H110" s="109" t="s">
        <v>251</v>
      </c>
      <c r="L110" s="109"/>
    </row>
    <row r="111" spans="1:12" ht="18" customHeight="1" x14ac:dyDescent="0.55000000000000004">
      <c r="A111" s="110" t="s">
        <v>235</v>
      </c>
      <c r="B111" s="105" t="s">
        <v>293</v>
      </c>
      <c r="E111" s="105" t="s">
        <v>294</v>
      </c>
      <c r="F111" s="113">
        <v>876784</v>
      </c>
      <c r="G111" s="113"/>
      <c r="H111" s="114">
        <f>F111-G111</f>
        <v>876784</v>
      </c>
      <c r="L111" s="152"/>
    </row>
    <row r="112" spans="1:12"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0.9</v>
      </c>
      <c r="F114" s="143" t="s">
        <v>299</v>
      </c>
      <c r="G114" s="144" t="s">
        <v>594</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90254333</v>
      </c>
      <c r="F117" s="145"/>
    </row>
    <row r="118" spans="1:7" ht="18" customHeight="1" x14ac:dyDescent="0.55000000000000004">
      <c r="A118" s="42" t="s">
        <v>304</v>
      </c>
      <c r="B118" s="44" t="s">
        <v>305</v>
      </c>
      <c r="E118" s="113">
        <v>2164567</v>
      </c>
      <c r="F118" s="145"/>
    </row>
    <row r="119" spans="1:7" ht="18" customHeight="1" x14ac:dyDescent="0.55000000000000004">
      <c r="A119" s="42" t="s">
        <v>306</v>
      </c>
      <c r="B119" s="105" t="s">
        <v>307</v>
      </c>
      <c r="E119" s="114">
        <f>SUM(E117:E118)</f>
        <v>92418900</v>
      </c>
      <c r="F119" s="146"/>
    </row>
    <row r="120" spans="1:7" ht="18" customHeight="1" x14ac:dyDescent="0.55000000000000004">
      <c r="A120" s="42"/>
      <c r="B120" s="105"/>
      <c r="F120" s="126"/>
    </row>
    <row r="121" spans="1:7" ht="18" customHeight="1" x14ac:dyDescent="0.55000000000000004">
      <c r="A121" s="42" t="s">
        <v>308</v>
      </c>
      <c r="B121" s="105" t="s">
        <v>309</v>
      </c>
      <c r="E121" s="113">
        <v>85146042</v>
      </c>
      <c r="F121" s="145"/>
    </row>
    <row r="122" spans="1:7" ht="18" customHeight="1" x14ac:dyDescent="0.55000000000000004">
      <c r="A122" s="42"/>
      <c r="F122" s="126"/>
    </row>
    <row r="123" spans="1:7" ht="18" customHeight="1" x14ac:dyDescent="0.55000000000000004">
      <c r="A123" s="42" t="s">
        <v>310</v>
      </c>
      <c r="B123" s="105" t="s">
        <v>311</v>
      </c>
      <c r="E123" s="113">
        <f>E119-E121</f>
        <v>7272858</v>
      </c>
      <c r="F123" s="145"/>
    </row>
    <row r="124" spans="1:7" ht="18" customHeight="1" x14ac:dyDescent="0.55000000000000004">
      <c r="A124" s="42"/>
      <c r="F124" s="126"/>
    </row>
    <row r="125" spans="1:7" ht="18" customHeight="1" x14ac:dyDescent="0.55000000000000004">
      <c r="A125" s="42" t="s">
        <v>312</v>
      </c>
      <c r="B125" s="105" t="s">
        <v>313</v>
      </c>
      <c r="E125" s="113">
        <v>-2714061</v>
      </c>
      <c r="F125" s="145"/>
    </row>
    <row r="126" spans="1:7" ht="18" customHeight="1" x14ac:dyDescent="0.55000000000000004">
      <c r="A126" s="42"/>
      <c r="F126" s="126"/>
    </row>
    <row r="127" spans="1:7" ht="18" customHeight="1" x14ac:dyDescent="0.55000000000000004">
      <c r="A127" s="42" t="s">
        <v>314</v>
      </c>
      <c r="B127" s="105" t="s">
        <v>315</v>
      </c>
      <c r="E127" s="113">
        <f>E123+E125</f>
        <v>4558797</v>
      </c>
      <c r="F127" s="145"/>
    </row>
    <row r="128" spans="1:7" ht="18" customHeight="1" x14ac:dyDescent="0.55000000000000004">
      <c r="A128" s="42"/>
    </row>
    <row r="129" spans="1:12" ht="42.75" customHeight="1" x14ac:dyDescent="0.55000000000000004">
      <c r="D129" s="109" t="s">
        <v>99</v>
      </c>
      <c r="E129" s="109" t="s">
        <v>100</v>
      </c>
      <c r="F129" s="109" t="s">
        <v>249</v>
      </c>
      <c r="G129" s="109" t="s">
        <v>250</v>
      </c>
      <c r="H129" s="109" t="s">
        <v>251</v>
      </c>
      <c r="L129" s="109"/>
    </row>
    <row r="130" spans="1:12" ht="18" customHeight="1" x14ac:dyDescent="0.55000000000000004">
      <c r="A130" s="110" t="s">
        <v>316</v>
      </c>
      <c r="B130" s="105" t="s">
        <v>172</v>
      </c>
    </row>
    <row r="131" spans="1:12" ht="18" customHeight="1" x14ac:dyDescent="0.55000000000000004">
      <c r="A131" s="42" t="s">
        <v>229</v>
      </c>
      <c r="B131" s="44" t="s">
        <v>173</v>
      </c>
      <c r="D131" s="113"/>
      <c r="E131" s="120"/>
      <c r="F131" s="120"/>
      <c r="G131" s="113"/>
      <c r="H131" s="114">
        <f>(D131+E131)-F131-G131</f>
        <v>0</v>
      </c>
      <c r="L131" s="152"/>
    </row>
    <row r="132" spans="1:12" ht="18" customHeight="1" x14ac:dyDescent="0.55000000000000004">
      <c r="A132" s="42" t="s">
        <v>230</v>
      </c>
      <c r="B132" s="44" t="s">
        <v>10</v>
      </c>
      <c r="D132" s="113"/>
      <c r="E132" s="120"/>
      <c r="F132" s="120"/>
      <c r="G132" s="113"/>
      <c r="H132" s="114">
        <f>(D132+E132)-F132-G132</f>
        <v>0</v>
      </c>
      <c r="L132" s="152"/>
    </row>
    <row r="133" spans="1:12" ht="18" customHeight="1" x14ac:dyDescent="0.55000000000000004">
      <c r="A133" s="42" t="s">
        <v>231</v>
      </c>
      <c r="B133" s="43"/>
      <c r="D133" s="113"/>
      <c r="E133" s="120"/>
      <c r="F133" s="120"/>
      <c r="G133" s="113"/>
      <c r="H133" s="114">
        <f>(D133+E133)-F133-G133</f>
        <v>0</v>
      </c>
      <c r="L133" s="152"/>
    </row>
    <row r="134" spans="1:12" ht="18" customHeight="1" x14ac:dyDescent="0.55000000000000004">
      <c r="A134" s="42" t="s">
        <v>317</v>
      </c>
      <c r="B134" s="43"/>
      <c r="D134" s="113"/>
      <c r="E134" s="120"/>
      <c r="F134" s="120"/>
      <c r="G134" s="113"/>
      <c r="H134" s="114">
        <f>(D134+E134)-F134-G134</f>
        <v>0</v>
      </c>
      <c r="L134" s="152"/>
    </row>
    <row r="135" spans="1:12" ht="18" customHeight="1" x14ac:dyDescent="0.55000000000000004">
      <c r="A135" s="42" t="s">
        <v>318</v>
      </c>
      <c r="B135" s="43"/>
      <c r="D135" s="113"/>
      <c r="E135" s="120"/>
      <c r="F135" s="120"/>
      <c r="G135" s="113"/>
      <c r="H135" s="114">
        <f>(D135+E135)-F135-G135</f>
        <v>0</v>
      </c>
      <c r="L135" s="152"/>
    </row>
    <row r="136" spans="1:12" ht="18" customHeight="1" x14ac:dyDescent="0.55000000000000004">
      <c r="A136" s="110"/>
    </row>
    <row r="137" spans="1:12" ht="18" customHeight="1" x14ac:dyDescent="0.55000000000000004">
      <c r="A137" s="110" t="s">
        <v>174</v>
      </c>
      <c r="B137" s="105" t="s">
        <v>319</v>
      </c>
      <c r="D137" s="114">
        <f>SUM(D131:D135)</f>
        <v>0</v>
      </c>
      <c r="E137" s="114">
        <f>SUM(E131:E135)</f>
        <v>0</v>
      </c>
      <c r="F137" s="114">
        <f>SUM(F131:F135)</f>
        <v>0</v>
      </c>
      <c r="G137" s="114">
        <f>SUM(G131:G135)</f>
        <v>0</v>
      </c>
      <c r="H137" s="114">
        <f>SUM(H131:H135)</f>
        <v>0</v>
      </c>
      <c r="L137" s="152"/>
    </row>
    <row r="138" spans="1:12" ht="18" customHeight="1" x14ac:dyDescent="0.55000000000000004">
      <c r="A138" s="44"/>
    </row>
    <row r="139" spans="1:12" ht="42.75" customHeight="1" x14ac:dyDescent="0.55000000000000004">
      <c r="D139" s="109" t="s">
        <v>99</v>
      </c>
      <c r="E139" s="109" t="s">
        <v>100</v>
      </c>
      <c r="F139" s="109" t="s">
        <v>249</v>
      </c>
      <c r="G139" s="109" t="s">
        <v>250</v>
      </c>
      <c r="H139" s="109" t="s">
        <v>251</v>
      </c>
      <c r="L139" s="109"/>
    </row>
    <row r="140" spans="1:12" ht="18" customHeight="1" x14ac:dyDescent="0.55000000000000004">
      <c r="A140" s="110" t="s">
        <v>320</v>
      </c>
      <c r="B140" s="105" t="s">
        <v>175</v>
      </c>
    </row>
    <row r="141" spans="1:12" ht="18" customHeight="1" x14ac:dyDescent="0.55000000000000004">
      <c r="A141" s="42" t="s">
        <v>137</v>
      </c>
      <c r="B141" s="105" t="s">
        <v>6</v>
      </c>
      <c r="D141" s="147">
        <f>D36</f>
        <v>7240.2800000000007</v>
      </c>
      <c r="E141" s="147">
        <f>E36</f>
        <v>3465.7020000000002</v>
      </c>
      <c r="F141" s="147">
        <f>F36</f>
        <v>0</v>
      </c>
      <c r="G141" s="147">
        <f>G36</f>
        <v>0</v>
      </c>
      <c r="H141" s="147">
        <f>H36</f>
        <v>10705.982</v>
      </c>
      <c r="L141" s="152"/>
    </row>
    <row r="142" spans="1:12" ht="18" customHeight="1" x14ac:dyDescent="0.55000000000000004">
      <c r="A142" s="42" t="s">
        <v>148</v>
      </c>
      <c r="B142" s="105" t="s">
        <v>176</v>
      </c>
      <c r="D142" s="147">
        <f>D49</f>
        <v>40176</v>
      </c>
      <c r="E142" s="147">
        <f>E49</f>
        <v>36158.400000000001</v>
      </c>
      <c r="F142" s="147">
        <f>F49</f>
        <v>0</v>
      </c>
      <c r="G142" s="147">
        <f>G49</f>
        <v>0</v>
      </c>
      <c r="H142" s="147">
        <f>H49</f>
        <v>76334.399999999994</v>
      </c>
      <c r="L142" s="152"/>
    </row>
    <row r="143" spans="1:12" ht="18" customHeight="1" x14ac:dyDescent="0.55000000000000004">
      <c r="A143" s="42" t="s">
        <v>200</v>
      </c>
      <c r="B143" s="105" t="s">
        <v>177</v>
      </c>
      <c r="D143" s="147">
        <f>D64</f>
        <v>322887</v>
      </c>
      <c r="E143" s="147">
        <f>E64</f>
        <v>266298.3</v>
      </c>
      <c r="F143" s="147">
        <f>F64</f>
        <v>0</v>
      </c>
      <c r="G143" s="147">
        <f>G64</f>
        <v>63993</v>
      </c>
      <c r="H143" s="147">
        <f>H64</f>
        <v>525192.30000000005</v>
      </c>
      <c r="L143" s="152"/>
    </row>
    <row r="144" spans="1:12" ht="18" customHeight="1" x14ac:dyDescent="0.55000000000000004">
      <c r="A144" s="42" t="s">
        <v>154</v>
      </c>
      <c r="B144" s="105" t="s">
        <v>8</v>
      </c>
      <c r="D144" s="147">
        <f>D74</f>
        <v>0</v>
      </c>
      <c r="E144" s="147">
        <f>E74</f>
        <v>0</v>
      </c>
      <c r="F144" s="147">
        <f>F74</f>
        <v>0</v>
      </c>
      <c r="G144" s="147">
        <f>G74</f>
        <v>0</v>
      </c>
      <c r="H144" s="147">
        <f>H74</f>
        <v>0</v>
      </c>
      <c r="L144" s="152"/>
    </row>
    <row r="145" spans="1:12" ht="18" customHeight="1" x14ac:dyDescent="0.55000000000000004">
      <c r="A145" s="42" t="s">
        <v>159</v>
      </c>
      <c r="B145" s="105" t="s">
        <v>9</v>
      </c>
      <c r="D145" s="147">
        <f>D82</f>
        <v>34713</v>
      </c>
      <c r="E145" s="147">
        <f>E82</f>
        <v>0</v>
      </c>
      <c r="F145" s="147">
        <f>F82</f>
        <v>0</v>
      </c>
      <c r="G145" s="147">
        <f>G82</f>
        <v>0</v>
      </c>
      <c r="H145" s="147">
        <f>H82</f>
        <v>34713</v>
      </c>
      <c r="L145" s="152"/>
    </row>
    <row r="146" spans="1:12" ht="18" customHeight="1" x14ac:dyDescent="0.55000000000000004">
      <c r="A146" s="42" t="s">
        <v>166</v>
      </c>
      <c r="B146" s="105" t="s">
        <v>178</v>
      </c>
      <c r="D146" s="147">
        <f>D98</f>
        <v>872751</v>
      </c>
      <c r="E146" s="147">
        <f>E98</f>
        <v>7047</v>
      </c>
      <c r="F146" s="147">
        <f>F98</f>
        <v>0</v>
      </c>
      <c r="G146" s="147">
        <f>G98</f>
        <v>0</v>
      </c>
      <c r="H146" s="147">
        <f>H98</f>
        <v>879798</v>
      </c>
      <c r="L146" s="152"/>
    </row>
    <row r="147" spans="1:12" ht="18" customHeight="1" x14ac:dyDescent="0.55000000000000004">
      <c r="A147" s="42" t="s">
        <v>170</v>
      </c>
      <c r="B147" s="105" t="s">
        <v>11</v>
      </c>
      <c r="D147" s="114">
        <f>D108</f>
        <v>50320.78</v>
      </c>
      <c r="E147" s="114">
        <f>E108</f>
        <v>45288.701999999997</v>
      </c>
      <c r="F147" s="114">
        <f>F108</f>
        <v>0</v>
      </c>
      <c r="G147" s="114">
        <f>G108</f>
        <v>0</v>
      </c>
      <c r="H147" s="114">
        <f>H108</f>
        <v>95609.481999999989</v>
      </c>
      <c r="L147" s="152"/>
    </row>
    <row r="148" spans="1:12" ht="18" customHeight="1" x14ac:dyDescent="0.55000000000000004">
      <c r="A148" s="42" t="s">
        <v>235</v>
      </c>
      <c r="B148" s="105" t="s">
        <v>179</v>
      </c>
      <c r="D148" s="148" t="s">
        <v>321</v>
      </c>
      <c r="E148" s="148" t="s">
        <v>321</v>
      </c>
      <c r="F148" s="148"/>
      <c r="G148" s="148" t="s">
        <v>321</v>
      </c>
      <c r="H148" s="147">
        <f>H111</f>
        <v>876784</v>
      </c>
      <c r="L148" s="152"/>
    </row>
    <row r="149" spans="1:12" ht="18" customHeight="1" x14ac:dyDescent="0.55000000000000004">
      <c r="A149" s="42" t="s">
        <v>174</v>
      </c>
      <c r="B149" s="105" t="s">
        <v>180</v>
      </c>
      <c r="D149" s="114">
        <f>D137</f>
        <v>0</v>
      </c>
      <c r="E149" s="114">
        <f>E137</f>
        <v>0</v>
      </c>
      <c r="F149" s="114">
        <f>F137</f>
        <v>0</v>
      </c>
      <c r="G149" s="114">
        <f>G137</f>
        <v>0</v>
      </c>
      <c r="H149" s="114">
        <f>H137</f>
        <v>0</v>
      </c>
      <c r="L149" s="152"/>
    </row>
    <row r="150" spans="1:12" ht="18" customHeight="1" x14ac:dyDescent="0.55000000000000004">
      <c r="A150" s="42" t="s">
        <v>107</v>
      </c>
      <c r="B150" s="105" t="s">
        <v>108</v>
      </c>
      <c r="D150" s="114">
        <f>D18</f>
        <v>1031170.4458493106</v>
      </c>
      <c r="E150" s="114">
        <f>E18</f>
        <v>0</v>
      </c>
      <c r="F150" s="114">
        <f>F18</f>
        <v>0</v>
      </c>
      <c r="G150" s="114">
        <f>G18</f>
        <v>833642.20881373377</v>
      </c>
      <c r="H150" s="114">
        <f>H18</f>
        <v>197528.23703557684</v>
      </c>
      <c r="L150" s="152"/>
    </row>
    <row r="151" spans="1:12" ht="18" customHeight="1" x14ac:dyDescent="0.55000000000000004">
      <c r="B151" s="105"/>
      <c r="D151" s="149"/>
      <c r="E151" s="149"/>
      <c r="F151" s="149"/>
      <c r="G151" s="149"/>
      <c r="H151" s="149"/>
    </row>
    <row r="152" spans="1:12" ht="18" customHeight="1" x14ac:dyDescent="0.55000000000000004">
      <c r="A152" s="110" t="s">
        <v>181</v>
      </c>
      <c r="B152" s="105" t="s">
        <v>175</v>
      </c>
      <c r="D152" s="199">
        <f>SUM(D141:D150)</f>
        <v>2359258.5058493107</v>
      </c>
      <c r="E152" s="199">
        <f>SUM(E141:E150)</f>
        <v>358258.10399999999</v>
      </c>
      <c r="F152" s="199">
        <f>SUM(F141:F150)</f>
        <v>0</v>
      </c>
      <c r="G152" s="199">
        <f>SUM(G141:G150)</f>
        <v>897635.20881373377</v>
      </c>
      <c r="H152" s="199">
        <f>SUM(H141:H150)</f>
        <v>2696665.4010355766</v>
      </c>
      <c r="L152" s="152"/>
    </row>
    <row r="154" spans="1:12" ht="18" customHeight="1" x14ac:dyDescent="0.55000000000000004">
      <c r="A154" s="110" t="s">
        <v>322</v>
      </c>
      <c r="B154" s="105" t="s">
        <v>323</v>
      </c>
      <c r="D154" s="200">
        <f>H152/E121</f>
        <v>3.1671059954091307E-2</v>
      </c>
    </row>
    <row r="155" spans="1:12" ht="18" customHeight="1" x14ac:dyDescent="0.55000000000000004">
      <c r="A155" s="110" t="s">
        <v>324</v>
      </c>
      <c r="B155" s="105" t="s">
        <v>325</v>
      </c>
      <c r="D155" s="200">
        <f>H152/E127</f>
        <v>0.59153004642136431</v>
      </c>
    </row>
  </sheetData>
  <mergeCells count="2">
    <mergeCell ref="C2:D2"/>
    <mergeCell ref="B13:D13"/>
  </mergeCells>
  <hyperlinks>
    <hyperlink ref="C11" r:id="rId1" xr:uid="{A84BCEBE-3E60-4997-BA48-B9D95474CCAD}"/>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4C7A-6F03-4107-904A-551F8743867D}">
  <dimension ref="A1:J155"/>
  <sheetViews>
    <sheetView showGridLines="0" topLeftCell="A133" zoomScale="90" zoomScaleNormal="9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9" t="s">
        <v>28</v>
      </c>
      <c r="D5" s="539"/>
      <c r="E5" s="539"/>
      <c r="F5" s="155"/>
    </row>
    <row r="6" spans="1:8" ht="18" customHeight="1" x14ac:dyDescent="0.55000000000000004">
      <c r="B6" s="42" t="s">
        <v>239</v>
      </c>
      <c r="C6" s="202">
        <v>65</v>
      </c>
      <c r="D6" s="157"/>
      <c r="E6" s="157"/>
      <c r="F6" s="158"/>
    </row>
    <row r="7" spans="1:8" ht="18" customHeight="1" x14ac:dyDescent="0.55000000000000004">
      <c r="B7" s="42" t="s">
        <v>241</v>
      </c>
      <c r="C7" s="202">
        <v>713</v>
      </c>
      <c r="D7" s="156"/>
      <c r="E7" s="156"/>
      <c r="F7" s="159"/>
    </row>
    <row r="8" spans="1:8" ht="18" customHeight="1" x14ac:dyDescent="0.55000000000000004">
      <c r="C8" s="160"/>
      <c r="D8" s="160"/>
      <c r="E8" s="160"/>
      <c r="F8" s="126"/>
    </row>
    <row r="9" spans="1:8" ht="18" customHeight="1" x14ac:dyDescent="0.55000000000000004">
      <c r="B9" s="42" t="s">
        <v>243</v>
      </c>
      <c r="C9" s="539" t="s">
        <v>336</v>
      </c>
      <c r="D9" s="539"/>
      <c r="E9" s="539"/>
      <c r="F9" s="155"/>
    </row>
    <row r="10" spans="1:8" ht="18" customHeight="1" x14ac:dyDescent="0.55000000000000004">
      <c r="B10" s="42" t="s">
        <v>245</v>
      </c>
      <c r="C10" s="157" t="s">
        <v>337</v>
      </c>
      <c r="D10" s="162"/>
      <c r="E10" s="162"/>
      <c r="F10" s="163"/>
    </row>
    <row r="11" spans="1:8" ht="18" customHeight="1" x14ac:dyDescent="0.55000000000000004">
      <c r="B11" s="42" t="s">
        <v>247</v>
      </c>
      <c r="C11" s="540" t="s">
        <v>338</v>
      </c>
      <c r="D11" s="540"/>
      <c r="E11" s="54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v>2104403.6183206639</v>
      </c>
      <c r="E18" s="111"/>
      <c r="F18" s="111"/>
      <c r="G18" s="111">
        <v>1701289.7214752196</v>
      </c>
      <c r="H18" s="169">
        <f>(D18+E18)-G18</f>
        <v>403113.89684544434</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55545</v>
      </c>
      <c r="E21" s="120">
        <v>5533</v>
      </c>
      <c r="F21" s="120"/>
      <c r="G21" s="113">
        <v>84</v>
      </c>
      <c r="H21" s="114">
        <f>(D21+E21)-F21-G21</f>
        <v>60994</v>
      </c>
    </row>
    <row r="22" spans="1:8" ht="18" customHeight="1" x14ac:dyDescent="0.55000000000000004">
      <c r="A22" s="42" t="s">
        <v>116</v>
      </c>
      <c r="B22" s="44" t="s">
        <v>117</v>
      </c>
      <c r="D22" s="113"/>
      <c r="E22" s="120"/>
      <c r="F22" s="120"/>
      <c r="G22" s="113"/>
      <c r="H22" s="114">
        <f t="shared" ref="H22:H34" si="0">(D22+E22)-F22-G22</f>
        <v>0</v>
      </c>
    </row>
    <row r="23" spans="1:8" ht="18" customHeight="1" x14ac:dyDescent="0.55000000000000004">
      <c r="A23" s="42" t="s">
        <v>118</v>
      </c>
      <c r="B23" s="44" t="s">
        <v>119</v>
      </c>
      <c r="D23" s="113"/>
      <c r="E23" s="120"/>
      <c r="F23" s="120"/>
      <c r="G23" s="113"/>
      <c r="H23" s="114">
        <f t="shared" si="0"/>
        <v>0</v>
      </c>
    </row>
    <row r="24" spans="1:8" ht="18" customHeight="1" x14ac:dyDescent="0.55000000000000004">
      <c r="A24" s="42" t="s">
        <v>120</v>
      </c>
      <c r="B24" s="44" t="s">
        <v>121</v>
      </c>
      <c r="D24" s="113"/>
      <c r="E24" s="120"/>
      <c r="F24" s="120"/>
      <c r="G24" s="113"/>
      <c r="H24" s="114">
        <f t="shared" si="0"/>
        <v>0</v>
      </c>
    </row>
    <row r="25" spans="1:8" ht="18" customHeight="1" x14ac:dyDescent="0.55000000000000004">
      <c r="A25" s="42" t="s">
        <v>122</v>
      </c>
      <c r="B25" s="44" t="s">
        <v>123</v>
      </c>
      <c r="D25" s="113"/>
      <c r="E25" s="120"/>
      <c r="F25" s="120"/>
      <c r="G25" s="113"/>
      <c r="H25" s="114">
        <f t="shared" si="0"/>
        <v>0</v>
      </c>
    </row>
    <row r="26" spans="1:8" ht="18" customHeight="1" x14ac:dyDescent="0.55000000000000004">
      <c r="A26" s="42" t="s">
        <v>124</v>
      </c>
      <c r="B26" s="44" t="s">
        <v>125</v>
      </c>
      <c r="D26" s="113"/>
      <c r="E26" s="120"/>
      <c r="F26" s="120"/>
      <c r="G26" s="113"/>
      <c r="H26" s="114">
        <f t="shared" si="0"/>
        <v>0</v>
      </c>
    </row>
    <row r="27" spans="1:8" ht="18" customHeight="1" x14ac:dyDescent="0.55000000000000004">
      <c r="A27" s="42" t="s">
        <v>126</v>
      </c>
      <c r="B27" s="44" t="s">
        <v>185</v>
      </c>
      <c r="D27" s="113"/>
      <c r="E27" s="120"/>
      <c r="F27" s="120"/>
      <c r="G27" s="113"/>
      <c r="H27" s="114">
        <f t="shared" si="0"/>
        <v>0</v>
      </c>
    </row>
    <row r="28" spans="1:8" ht="18" customHeight="1" x14ac:dyDescent="0.55000000000000004">
      <c r="A28" s="42" t="s">
        <v>127</v>
      </c>
      <c r="B28" s="44" t="s">
        <v>128</v>
      </c>
      <c r="D28" s="113"/>
      <c r="E28" s="120"/>
      <c r="F28" s="120"/>
      <c r="G28" s="113"/>
      <c r="H28" s="114">
        <f t="shared" si="0"/>
        <v>0</v>
      </c>
    </row>
    <row r="29" spans="1:8" ht="18" customHeight="1" x14ac:dyDescent="0.55000000000000004">
      <c r="A29" s="42" t="s">
        <v>129</v>
      </c>
      <c r="B29" s="44" t="s">
        <v>130</v>
      </c>
      <c r="D29" s="113">
        <v>201280</v>
      </c>
      <c r="E29" s="120">
        <v>56124</v>
      </c>
      <c r="F29" s="120"/>
      <c r="G29" s="113">
        <v>0</v>
      </c>
      <c r="H29" s="114">
        <f t="shared" si="0"/>
        <v>257404</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256825</v>
      </c>
      <c r="E36" s="114">
        <f>SUM(E21:E34)</f>
        <v>61657</v>
      </c>
      <c r="F36" s="114">
        <f>SUM(F21:F34)</f>
        <v>0</v>
      </c>
      <c r="G36" s="114">
        <f>SUM(G21:G34)</f>
        <v>84</v>
      </c>
      <c r="H36" s="114">
        <f>SUM(H21:H34)</f>
        <v>318398</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113">
        <v>4177</v>
      </c>
      <c r="E41" s="120">
        <v>1307</v>
      </c>
      <c r="F41" s="120"/>
      <c r="G41" s="113">
        <v>0</v>
      </c>
      <c r="H41" s="114">
        <f t="shared" ref="H41:H47" si="1">(D41+E41)-F41-G41</f>
        <v>5484</v>
      </c>
    </row>
    <row r="42" spans="1:8" ht="18" customHeight="1" x14ac:dyDescent="0.55000000000000004">
      <c r="A42" s="42" t="s">
        <v>194</v>
      </c>
      <c r="B42" s="44" t="s">
        <v>142</v>
      </c>
      <c r="D42" s="113"/>
      <c r="E42" s="120"/>
      <c r="F42" s="120"/>
      <c r="G42" s="113"/>
      <c r="H42" s="114">
        <f t="shared" si="1"/>
        <v>0</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4177</v>
      </c>
      <c r="E49" s="114">
        <f>SUM(E40:E47)</f>
        <v>1307</v>
      </c>
      <c r="F49" s="114">
        <f>SUM(F40:F47)</f>
        <v>0</v>
      </c>
      <c r="G49" s="114">
        <f>SUM(G40:G47)</f>
        <v>0</v>
      </c>
      <c r="H49" s="114">
        <f>SUM(H40:H47)</f>
        <v>5484</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130" t="s">
        <v>340</v>
      </c>
      <c r="D54" s="113">
        <v>2382135</v>
      </c>
      <c r="E54" s="120">
        <v>745608</v>
      </c>
      <c r="F54" s="120"/>
      <c r="G54" s="113">
        <v>0</v>
      </c>
      <c r="H54" s="114">
        <f t="shared" ref="H54:H62" si="2">(D54+E54)-F54-G54</f>
        <v>3127743</v>
      </c>
    </row>
    <row r="55" spans="1:8" ht="18" customHeight="1" x14ac:dyDescent="0.55000000000000004">
      <c r="A55" s="42" t="s">
        <v>262</v>
      </c>
      <c r="B55" s="133"/>
      <c r="D55" s="113"/>
      <c r="E55" s="120"/>
      <c r="F55" s="120"/>
      <c r="G55" s="113"/>
      <c r="H55" s="114">
        <f t="shared" si="2"/>
        <v>0</v>
      </c>
    </row>
    <row r="56" spans="1:8" ht="18" customHeight="1" x14ac:dyDescent="0.55000000000000004">
      <c r="A56" s="42" t="s">
        <v>264</v>
      </c>
      <c r="B56" s="130" t="s">
        <v>342</v>
      </c>
      <c r="D56" s="113">
        <v>0</v>
      </c>
      <c r="E56" s="120">
        <v>105791</v>
      </c>
      <c r="F56" s="120"/>
      <c r="G56" s="113">
        <v>0</v>
      </c>
      <c r="H56" s="114">
        <f t="shared" si="2"/>
        <v>105791</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2382135</v>
      </c>
      <c r="E64" s="114">
        <f>SUM(E53:E62)</f>
        <v>851399</v>
      </c>
      <c r="F64" s="114">
        <f>SUM(F53:F62)</f>
        <v>0</v>
      </c>
      <c r="G64" s="114">
        <f>SUM(G53:G62)</f>
        <v>0</v>
      </c>
      <c r="H64" s="114">
        <f>SUM(H53:H62)</f>
        <v>3233534</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0</v>
      </c>
      <c r="E82" s="138"/>
      <c r="F82" s="114">
        <f>SUM(F77:F80)</f>
        <v>0</v>
      </c>
      <c r="G82" s="114">
        <f>SUM(G77:G80)</f>
        <v>0</v>
      </c>
      <c r="H82" s="114">
        <f>SUM(H77:H80)</f>
        <v>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c r="E88" s="120"/>
      <c r="F88" s="120"/>
      <c r="G88" s="113"/>
      <c r="H88" s="114">
        <f t="shared" si="3"/>
        <v>0</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c r="E91" s="120"/>
      <c r="F91" s="120"/>
      <c r="G91" s="113"/>
      <c r="H91" s="114">
        <f t="shared" si="3"/>
        <v>0</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0</v>
      </c>
      <c r="E98" s="114">
        <f>SUM(E86:E96)</f>
        <v>0</v>
      </c>
      <c r="F98" s="114">
        <f>SUM(F86:F96)</f>
        <v>0</v>
      </c>
      <c r="G98" s="114">
        <f>SUM(G86:G96)</f>
        <v>0</v>
      </c>
      <c r="H98" s="114">
        <f>SUM(H86:H96)</f>
        <v>0</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36219</v>
      </c>
      <c r="E102" s="120">
        <v>11337</v>
      </c>
      <c r="F102" s="120"/>
      <c r="G102" s="113">
        <v>0</v>
      </c>
      <c r="H102" s="114">
        <f>(D102+E102)-F102-G102</f>
        <v>47556</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t="s">
        <v>169</v>
      </c>
      <c r="D104" s="113">
        <v>21288</v>
      </c>
      <c r="E104" s="120">
        <v>6343</v>
      </c>
      <c r="F104" s="120"/>
      <c r="G104" s="113">
        <v>0</v>
      </c>
      <c r="H104" s="114">
        <f>(D104+E104)-F104-G104</f>
        <v>27631</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57507</v>
      </c>
      <c r="E108" s="114">
        <f>SUM(E102:E106)</f>
        <v>17680</v>
      </c>
      <c r="F108" s="114">
        <f>SUM(F102:F106)</f>
        <v>0</v>
      </c>
      <c r="G108" s="114">
        <f>SUM(G102:G106)</f>
        <v>0</v>
      </c>
      <c r="H108" s="114">
        <f>SUM(H102:H106)</f>
        <v>75187</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3275651</v>
      </c>
      <c r="G111" s="113"/>
      <c r="H111" s="114">
        <f>F111-G111</f>
        <v>3275651</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0.311</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125075188</v>
      </c>
      <c r="F117" s="145"/>
    </row>
    <row r="118" spans="1:7" ht="18" customHeight="1" x14ac:dyDescent="0.55000000000000004">
      <c r="A118" s="42" t="s">
        <v>304</v>
      </c>
      <c r="B118" s="44" t="s">
        <v>305</v>
      </c>
      <c r="E118" s="113">
        <v>902857</v>
      </c>
      <c r="F118" s="145"/>
    </row>
    <row r="119" spans="1:7" ht="18" customHeight="1" x14ac:dyDescent="0.55000000000000004">
      <c r="A119" s="42" t="s">
        <v>306</v>
      </c>
      <c r="B119" s="105" t="s">
        <v>307</v>
      </c>
      <c r="E119" s="114">
        <f>SUM(E117:E118)</f>
        <v>125978045</v>
      </c>
      <c r="F119" s="146"/>
    </row>
    <row r="120" spans="1:7" ht="18" customHeight="1" x14ac:dyDescent="0.55000000000000004">
      <c r="A120" s="42"/>
      <c r="B120" s="105"/>
      <c r="F120" s="126"/>
    </row>
    <row r="121" spans="1:7" ht="18" customHeight="1" x14ac:dyDescent="0.55000000000000004">
      <c r="A121" s="42" t="s">
        <v>308</v>
      </c>
      <c r="B121" s="105" t="s">
        <v>309</v>
      </c>
      <c r="E121" s="113">
        <v>134492223</v>
      </c>
      <c r="F121" s="145"/>
    </row>
    <row r="122" spans="1:7" ht="18" customHeight="1" x14ac:dyDescent="0.55000000000000004">
      <c r="A122" s="42"/>
      <c r="F122" s="126"/>
    </row>
    <row r="123" spans="1:7" ht="18" customHeight="1" x14ac:dyDescent="0.55000000000000004">
      <c r="A123" s="42" t="s">
        <v>310</v>
      </c>
      <c r="B123" s="105" t="s">
        <v>311</v>
      </c>
      <c r="E123" s="113">
        <v>-8514179</v>
      </c>
      <c r="F123" s="145"/>
    </row>
    <row r="124" spans="1:7" ht="18" customHeight="1" x14ac:dyDescent="0.55000000000000004">
      <c r="A124" s="42"/>
      <c r="F124" s="126"/>
    </row>
    <row r="125" spans="1:7" ht="18" customHeight="1" x14ac:dyDescent="0.55000000000000004">
      <c r="A125" s="42" t="s">
        <v>312</v>
      </c>
      <c r="B125" s="105" t="s">
        <v>313</v>
      </c>
      <c r="E125" s="113">
        <v>-584791</v>
      </c>
      <c r="F125" s="145"/>
    </row>
    <row r="126" spans="1:7" ht="18" customHeight="1" x14ac:dyDescent="0.55000000000000004">
      <c r="A126" s="42"/>
      <c r="F126" s="126"/>
    </row>
    <row r="127" spans="1:7" ht="18" customHeight="1" x14ac:dyDescent="0.55000000000000004">
      <c r="A127" s="42" t="s">
        <v>314</v>
      </c>
      <c r="B127" s="105" t="s">
        <v>315</v>
      </c>
      <c r="E127" s="113">
        <v>-9098970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256825</v>
      </c>
      <c r="E141" s="147">
        <f>E36</f>
        <v>61657</v>
      </c>
      <c r="F141" s="147">
        <f>F36</f>
        <v>0</v>
      </c>
      <c r="G141" s="147">
        <f>G36</f>
        <v>84</v>
      </c>
      <c r="H141" s="147">
        <f>H36</f>
        <v>318398</v>
      </c>
    </row>
    <row r="142" spans="1:8" ht="18" customHeight="1" x14ac:dyDescent="0.55000000000000004">
      <c r="A142" s="42" t="s">
        <v>148</v>
      </c>
      <c r="B142" s="105" t="s">
        <v>176</v>
      </c>
      <c r="D142" s="147">
        <f>D49</f>
        <v>4177</v>
      </c>
      <c r="E142" s="147">
        <f>E49</f>
        <v>1307</v>
      </c>
      <c r="F142" s="147">
        <f>F49</f>
        <v>0</v>
      </c>
      <c r="G142" s="147">
        <f>G49</f>
        <v>0</v>
      </c>
      <c r="H142" s="147">
        <f>H49</f>
        <v>5484</v>
      </c>
    </row>
    <row r="143" spans="1:8" ht="18" customHeight="1" x14ac:dyDescent="0.55000000000000004">
      <c r="A143" s="42" t="s">
        <v>200</v>
      </c>
      <c r="B143" s="105" t="s">
        <v>177</v>
      </c>
      <c r="D143" s="147">
        <f>D64</f>
        <v>2382135</v>
      </c>
      <c r="E143" s="147">
        <f>E64</f>
        <v>851399</v>
      </c>
      <c r="F143" s="147">
        <f>F64</f>
        <v>0</v>
      </c>
      <c r="G143" s="147">
        <f>G64</f>
        <v>0</v>
      </c>
      <c r="H143" s="147">
        <f>H64</f>
        <v>3233534</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0</v>
      </c>
      <c r="E145" s="147">
        <f>E82</f>
        <v>0</v>
      </c>
      <c r="F145" s="147">
        <f>F82</f>
        <v>0</v>
      </c>
      <c r="G145" s="147">
        <f>G82</f>
        <v>0</v>
      </c>
      <c r="H145" s="147">
        <f>H82</f>
        <v>0</v>
      </c>
    </row>
    <row r="146" spans="1:8" ht="18" customHeight="1" x14ac:dyDescent="0.55000000000000004">
      <c r="A146" s="42" t="s">
        <v>166</v>
      </c>
      <c r="B146" s="105" t="s">
        <v>178</v>
      </c>
      <c r="D146" s="147">
        <f>D98</f>
        <v>0</v>
      </c>
      <c r="E146" s="147">
        <f>E98</f>
        <v>0</v>
      </c>
      <c r="F146" s="147">
        <f>F98</f>
        <v>0</v>
      </c>
      <c r="G146" s="147">
        <f>G98</f>
        <v>0</v>
      </c>
      <c r="H146" s="147">
        <f>H98</f>
        <v>0</v>
      </c>
    </row>
    <row r="147" spans="1:8" ht="18" customHeight="1" x14ac:dyDescent="0.55000000000000004">
      <c r="A147" s="42" t="s">
        <v>170</v>
      </c>
      <c r="B147" s="105" t="s">
        <v>11</v>
      </c>
      <c r="D147" s="114">
        <f>D108</f>
        <v>57507</v>
      </c>
      <c r="E147" s="114">
        <f>E108</f>
        <v>17680</v>
      </c>
      <c r="F147" s="114">
        <f>F108</f>
        <v>0</v>
      </c>
      <c r="G147" s="114">
        <f>G108</f>
        <v>0</v>
      </c>
      <c r="H147" s="114">
        <f>H108</f>
        <v>75187</v>
      </c>
    </row>
    <row r="148" spans="1:8" ht="18" customHeight="1" x14ac:dyDescent="0.55000000000000004">
      <c r="A148" s="42" t="s">
        <v>235</v>
      </c>
      <c r="B148" s="105" t="s">
        <v>179</v>
      </c>
      <c r="D148" s="148" t="s">
        <v>321</v>
      </c>
      <c r="E148" s="148" t="s">
        <v>321</v>
      </c>
      <c r="F148" s="148"/>
      <c r="G148" s="148" t="s">
        <v>321</v>
      </c>
      <c r="H148" s="147">
        <f>H111</f>
        <v>3275651</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2104403.6183206639</v>
      </c>
      <c r="E150" s="114">
        <f>E18</f>
        <v>0</v>
      </c>
      <c r="F150" s="114">
        <f>F18</f>
        <v>0</v>
      </c>
      <c r="G150" s="114">
        <f>G18</f>
        <v>1701289.7214752196</v>
      </c>
      <c r="H150" s="114">
        <f>H18</f>
        <v>403113.89684544434</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4805047.6183206644</v>
      </c>
      <c r="E152" s="199">
        <f>SUM(E141:E150)</f>
        <v>932043</v>
      </c>
      <c r="F152" s="199">
        <f>SUM(F141:F150)</f>
        <v>0</v>
      </c>
      <c r="G152" s="199">
        <f>SUM(G141:G150)</f>
        <v>1701373.7214752196</v>
      </c>
      <c r="H152" s="199">
        <f>SUM(H141:H150)</f>
        <v>7311367.8968454441</v>
      </c>
    </row>
    <row r="154" spans="1:8" ht="18" customHeight="1" x14ac:dyDescent="0.55000000000000004">
      <c r="A154" s="110" t="s">
        <v>322</v>
      </c>
      <c r="B154" s="105" t="s">
        <v>323</v>
      </c>
      <c r="D154" s="200">
        <f>H152/E121</f>
        <v>5.4362755955379247E-2</v>
      </c>
    </row>
    <row r="155" spans="1:8" ht="18" customHeight="1" x14ac:dyDescent="0.55000000000000004">
      <c r="A155" s="110" t="s">
        <v>324</v>
      </c>
      <c r="B155" s="105" t="s">
        <v>325</v>
      </c>
      <c r="D155" s="200">
        <f>H152/E127</f>
        <v>-0.80353797153363993</v>
      </c>
    </row>
  </sheetData>
  <mergeCells count="5">
    <mergeCell ref="C2:D2"/>
    <mergeCell ref="C5:E5"/>
    <mergeCell ref="C9:E9"/>
    <mergeCell ref="C11:E11"/>
    <mergeCell ref="B13:D13"/>
  </mergeCells>
  <hyperlinks>
    <hyperlink ref="C11" r:id="rId1" xr:uid="{8AA7574C-08F2-4176-837F-F2D673A6D473}"/>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2A4E-ACE9-4619-9DD5-FBED253E9442}">
  <dimension ref="A1:J155"/>
  <sheetViews>
    <sheetView showGridLines="0" topLeftCell="A133"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154"/>
      <c r="D2" s="154"/>
      <c r="E2" s="154"/>
      <c r="F2" s="154"/>
      <c r="G2" s="154"/>
      <c r="H2" s="154"/>
    </row>
    <row r="3" spans="1:8" ht="18" customHeight="1" x14ac:dyDescent="0.55000000000000004">
      <c r="C3" s="530"/>
      <c r="D3" s="530"/>
    </row>
    <row r="4" spans="1:8" ht="18" customHeight="1" x14ac:dyDescent="0.55000000000000004">
      <c r="B4" s="105" t="s">
        <v>237</v>
      </c>
    </row>
    <row r="5" spans="1:8" ht="18" customHeight="1" x14ac:dyDescent="0.55000000000000004">
      <c r="B5" s="42" t="s">
        <v>238</v>
      </c>
      <c r="C5" s="563" t="s">
        <v>595</v>
      </c>
      <c r="D5" s="563"/>
      <c r="E5" s="563"/>
    </row>
    <row r="6" spans="1:8" ht="18" customHeight="1" x14ac:dyDescent="0.55000000000000004">
      <c r="B6" s="42" t="s">
        <v>239</v>
      </c>
      <c r="C6" s="410">
        <v>3029</v>
      </c>
      <c r="D6" s="410"/>
      <c r="E6" s="410"/>
      <c r="F6" s="155"/>
    </row>
    <row r="7" spans="1:8" ht="18" customHeight="1" x14ac:dyDescent="0.55000000000000004">
      <c r="B7" s="42" t="s">
        <v>241</v>
      </c>
      <c r="C7" s="410">
        <v>457</v>
      </c>
      <c r="D7" s="410"/>
      <c r="E7" s="410"/>
      <c r="F7" s="158"/>
    </row>
    <row r="8" spans="1:8" ht="18" customHeight="1" x14ac:dyDescent="0.55000000000000004">
      <c r="F8" s="159"/>
    </row>
    <row r="9" spans="1:8" ht="18" customHeight="1" x14ac:dyDescent="0.55000000000000004">
      <c r="B9" s="42" t="s">
        <v>243</v>
      </c>
      <c r="C9" s="563" t="s">
        <v>409</v>
      </c>
      <c r="D9" s="563"/>
      <c r="E9" s="563"/>
      <c r="F9" s="155"/>
    </row>
    <row r="10" spans="1:8" ht="18" customHeight="1" x14ac:dyDescent="0.55000000000000004">
      <c r="B10" s="42" t="s">
        <v>245</v>
      </c>
      <c r="C10" s="410" t="s">
        <v>410</v>
      </c>
      <c r="D10" s="410"/>
      <c r="E10" s="410"/>
      <c r="F10" s="163"/>
    </row>
    <row r="11" spans="1:8" ht="18" customHeight="1" x14ac:dyDescent="0.55000000000000004">
      <c r="B11" s="42" t="s">
        <v>247</v>
      </c>
      <c r="C11" s="256" t="s">
        <v>575</v>
      </c>
      <c r="D11" s="256"/>
      <c r="E11" s="256"/>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c r="E18" s="111"/>
      <c r="F18" s="111"/>
      <c r="G18" s="111"/>
      <c r="H18" s="169">
        <f>(D18+E18)-G18</f>
        <v>0</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214">
        <v>27963.821021299998</v>
      </c>
      <c r="E21" s="232">
        <v>29024.365197519019</v>
      </c>
      <c r="F21" s="232"/>
      <c r="G21" s="214"/>
      <c r="H21" s="114">
        <f>(D21+E21)-F21-G21</f>
        <v>56988.186218819013</v>
      </c>
    </row>
    <row r="22" spans="1:8" ht="18" customHeight="1" x14ac:dyDescent="0.55000000000000004">
      <c r="A22" s="42" t="s">
        <v>116</v>
      </c>
      <c r="B22" s="44" t="s">
        <v>117</v>
      </c>
      <c r="D22" s="214">
        <v>2726</v>
      </c>
      <c r="E22" s="232">
        <v>2829.3851354638173</v>
      </c>
      <c r="F22" s="232"/>
      <c r="G22" s="214"/>
      <c r="H22" s="114">
        <f t="shared" ref="H22:H34" si="0">(D22+E22)-F22-G22</f>
        <v>5555.3851354638173</v>
      </c>
    </row>
    <row r="23" spans="1:8" ht="18" customHeight="1" x14ac:dyDescent="0.55000000000000004">
      <c r="A23" s="42" t="s">
        <v>118</v>
      </c>
      <c r="B23" s="44" t="s">
        <v>119</v>
      </c>
      <c r="D23" s="214"/>
      <c r="E23" s="232"/>
      <c r="F23" s="232"/>
      <c r="G23" s="214"/>
      <c r="H23" s="114">
        <f t="shared" si="0"/>
        <v>0</v>
      </c>
    </row>
    <row r="24" spans="1:8" ht="18" customHeight="1" x14ac:dyDescent="0.55000000000000004">
      <c r="A24" s="42" t="s">
        <v>120</v>
      </c>
      <c r="B24" s="44" t="s">
        <v>121</v>
      </c>
      <c r="D24" s="214">
        <v>592604.16000000003</v>
      </c>
      <c r="E24" s="232">
        <v>88890.623999999996</v>
      </c>
      <c r="F24" s="232"/>
      <c r="G24" s="214">
        <v>352065.24</v>
      </c>
      <c r="H24" s="114">
        <f t="shared" si="0"/>
        <v>329429.54399999999</v>
      </c>
    </row>
    <row r="25" spans="1:8" ht="18" customHeight="1" x14ac:dyDescent="0.55000000000000004">
      <c r="A25" s="42" t="s">
        <v>122</v>
      </c>
      <c r="B25" s="44" t="s">
        <v>123</v>
      </c>
      <c r="D25" s="214">
        <v>217.51196152000003</v>
      </c>
      <c r="E25" s="232">
        <v>225.76122916737557</v>
      </c>
      <c r="F25" s="232"/>
      <c r="G25" s="214"/>
      <c r="H25" s="114">
        <f t="shared" si="0"/>
        <v>443.27319068737563</v>
      </c>
    </row>
    <row r="26" spans="1:8" ht="18" customHeight="1" x14ac:dyDescent="0.55000000000000004">
      <c r="A26" s="42" t="s">
        <v>124</v>
      </c>
      <c r="B26" s="44" t="s">
        <v>125</v>
      </c>
      <c r="D26" s="214"/>
      <c r="E26" s="232"/>
      <c r="F26" s="232"/>
      <c r="G26" s="214"/>
      <c r="H26" s="114">
        <f t="shared" si="0"/>
        <v>0</v>
      </c>
    </row>
    <row r="27" spans="1:8" ht="18" customHeight="1" x14ac:dyDescent="0.55000000000000004">
      <c r="A27" s="42" t="s">
        <v>126</v>
      </c>
      <c r="B27" s="44" t="s">
        <v>185</v>
      </c>
      <c r="D27" s="214"/>
      <c r="E27" s="232"/>
      <c r="F27" s="232"/>
      <c r="G27" s="214"/>
      <c r="H27" s="114">
        <f t="shared" si="0"/>
        <v>0</v>
      </c>
    </row>
    <row r="28" spans="1:8" ht="18" customHeight="1" x14ac:dyDescent="0.55000000000000004">
      <c r="A28" s="42" t="s">
        <v>127</v>
      </c>
      <c r="B28" s="44" t="s">
        <v>128</v>
      </c>
      <c r="D28" s="214"/>
      <c r="E28" s="232"/>
      <c r="F28" s="232"/>
      <c r="G28" s="214"/>
      <c r="H28" s="114">
        <f t="shared" si="0"/>
        <v>0</v>
      </c>
    </row>
    <row r="29" spans="1:8" ht="18" customHeight="1" x14ac:dyDescent="0.55000000000000004">
      <c r="A29" s="42" t="s">
        <v>129</v>
      </c>
      <c r="B29" s="44" t="s">
        <v>130</v>
      </c>
      <c r="D29" s="214">
        <v>101797.46499999997</v>
      </c>
      <c r="E29" s="232">
        <v>90905.938810591499</v>
      </c>
      <c r="F29" s="232"/>
      <c r="G29" s="214"/>
      <c r="H29" s="114">
        <f t="shared" si="0"/>
        <v>192703.40381059147</v>
      </c>
    </row>
    <row r="30" spans="1:8" ht="18" customHeight="1" x14ac:dyDescent="0.55000000000000004">
      <c r="A30" s="42" t="s">
        <v>131</v>
      </c>
      <c r="B30" s="43"/>
      <c r="D30" s="214"/>
      <c r="E30" s="232"/>
      <c r="F30" s="232"/>
      <c r="G30" s="214"/>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725308.95798281999</v>
      </c>
      <c r="E36" s="114">
        <f>SUM(E21:E34)</f>
        <v>211876.07437274168</v>
      </c>
      <c r="F36" s="114">
        <f>SUM(F21:F34)</f>
        <v>0</v>
      </c>
      <c r="G36" s="114">
        <f>SUM(G21:G34)</f>
        <v>352065.24</v>
      </c>
      <c r="H36" s="114">
        <f>SUM(H21:H34)</f>
        <v>585119.79235556163</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c r="E40" s="120"/>
      <c r="F40" s="120"/>
      <c r="G40" s="113"/>
      <c r="H40" s="114">
        <f>(D40+E40)-F40-G40</f>
        <v>0</v>
      </c>
    </row>
    <row r="41" spans="1:8" ht="18" customHeight="1" x14ac:dyDescent="0.55000000000000004">
      <c r="A41" s="42" t="s">
        <v>193</v>
      </c>
      <c r="B41" s="44" t="s">
        <v>141</v>
      </c>
      <c r="D41" s="214"/>
      <c r="E41" s="232"/>
      <c r="F41" s="120"/>
      <c r="G41" s="113"/>
      <c r="H41" s="114">
        <f t="shared" ref="H41:H47" si="1">(D41+E41)-F41-G41</f>
        <v>0</v>
      </c>
    </row>
    <row r="42" spans="1:8" ht="18" customHeight="1" x14ac:dyDescent="0.55000000000000004">
      <c r="A42" s="42" t="s">
        <v>194</v>
      </c>
      <c r="B42" s="44" t="s">
        <v>142</v>
      </c>
      <c r="D42" s="214">
        <v>77777.788454459995</v>
      </c>
      <c r="E42" s="232">
        <v>80727.556317791052</v>
      </c>
      <c r="F42" s="120"/>
      <c r="G42" s="113"/>
      <c r="H42" s="114">
        <f t="shared" si="1"/>
        <v>158505.34477225103</v>
      </c>
    </row>
    <row r="43" spans="1:8" ht="18" customHeight="1" x14ac:dyDescent="0.55000000000000004">
      <c r="A43" s="42" t="s">
        <v>195</v>
      </c>
      <c r="B43" s="44" t="s">
        <v>143</v>
      </c>
      <c r="D43" s="113"/>
      <c r="E43" s="120"/>
      <c r="F43" s="120"/>
      <c r="G43" s="113"/>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77777.788454459995</v>
      </c>
      <c r="E49" s="114">
        <f>SUM(E40:E47)</f>
        <v>80727.556317791052</v>
      </c>
      <c r="F49" s="114">
        <f>SUM(F40:F47)</f>
        <v>0</v>
      </c>
      <c r="G49" s="114">
        <f>SUM(G40:G47)</f>
        <v>0</v>
      </c>
      <c r="H49" s="114">
        <f>SUM(H40:H47)</f>
        <v>158505.34477225103</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25"/>
      <c r="E53" s="125"/>
      <c r="F53" s="125"/>
      <c r="G53" s="125"/>
      <c r="H53" s="114">
        <f>(D53+E53)-F53-G53</f>
        <v>0</v>
      </c>
    </row>
    <row r="54" spans="1:8" ht="18" customHeight="1" x14ac:dyDescent="0.55000000000000004">
      <c r="A54" s="42" t="s">
        <v>260</v>
      </c>
      <c r="B54" s="130" t="s">
        <v>562</v>
      </c>
      <c r="D54" s="214">
        <v>56913.829357999995</v>
      </c>
      <c r="E54" s="232">
        <v>59072.319437949154</v>
      </c>
      <c r="F54" s="120"/>
      <c r="G54" s="214">
        <v>20453.8495</v>
      </c>
      <c r="H54" s="114">
        <f t="shared" ref="H54:H62" si="2">(D54+E54)-F54-G54</f>
        <v>95532.299295949153</v>
      </c>
    </row>
    <row r="55" spans="1:8" ht="18" customHeight="1" x14ac:dyDescent="0.55000000000000004">
      <c r="A55" s="42" t="s">
        <v>262</v>
      </c>
      <c r="B55" s="133" t="s">
        <v>413</v>
      </c>
      <c r="D55" s="214">
        <v>4463425.0299999993</v>
      </c>
      <c r="E55" s="120"/>
      <c r="F55" s="120"/>
      <c r="G55" s="214">
        <v>3469569.9099999997</v>
      </c>
      <c r="H55" s="114">
        <f t="shared" si="2"/>
        <v>993855.11999999965</v>
      </c>
    </row>
    <row r="56" spans="1:8" ht="18" customHeight="1" x14ac:dyDescent="0.55000000000000004">
      <c r="A56" s="42" t="s">
        <v>264</v>
      </c>
      <c r="B56" s="130" t="s">
        <v>596</v>
      </c>
      <c r="D56" s="214">
        <v>124118.62</v>
      </c>
      <c r="E56" s="232">
        <v>128825.89085190096</v>
      </c>
      <c r="F56" s="120"/>
      <c r="G56" s="113"/>
      <c r="H56" s="114">
        <f t="shared" si="2"/>
        <v>252944.51085190097</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4644457.4793579997</v>
      </c>
      <c r="E64" s="114">
        <f>SUM(E53:E62)</f>
        <v>187898.2102898501</v>
      </c>
      <c r="F64" s="114">
        <f>SUM(F53:F62)</f>
        <v>0</v>
      </c>
      <c r="G64" s="114">
        <f>SUM(G53:G62)</f>
        <v>3490023.7594999997</v>
      </c>
      <c r="H64" s="114">
        <f>SUM(H53:H62)</f>
        <v>1342331.9301478497</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c r="E77" s="136"/>
      <c r="F77" s="122"/>
      <c r="G77" s="113"/>
      <c r="H77" s="114">
        <f>(D77-F77-G77)</f>
        <v>0</v>
      </c>
    </row>
    <row r="78" spans="1:10" ht="18" customHeight="1" x14ac:dyDescent="0.55000000000000004">
      <c r="A78" s="42" t="s">
        <v>205</v>
      </c>
      <c r="B78" s="44" t="s">
        <v>156</v>
      </c>
      <c r="D78" s="214">
        <v>89690.728832000008</v>
      </c>
      <c r="E78" s="136"/>
      <c r="F78" s="122"/>
      <c r="G78" s="113"/>
      <c r="H78" s="114">
        <f>(D78-F78-G78)</f>
        <v>89690.728832000008</v>
      </c>
    </row>
    <row r="79" spans="1:10" ht="18" customHeight="1" x14ac:dyDescent="0.55000000000000004">
      <c r="A79" s="42" t="s">
        <v>206</v>
      </c>
      <c r="B79" s="44" t="s">
        <v>157</v>
      </c>
      <c r="D79" s="214">
        <v>4995.0631767400009</v>
      </c>
      <c r="E79" s="136"/>
      <c r="F79" s="122"/>
      <c r="G79" s="113"/>
      <c r="H79" s="114">
        <f>(D79-F79-G79)</f>
        <v>4995.0631767400009</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94685.792008740013</v>
      </c>
      <c r="E82" s="138"/>
      <c r="F82" s="114">
        <f>SUM(F77:F80)</f>
        <v>0</v>
      </c>
      <c r="G82" s="114">
        <f>SUM(G77:G80)</f>
        <v>0</v>
      </c>
      <c r="H82" s="114">
        <f>SUM(H77:H80)</f>
        <v>94685.792008740013</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214">
        <v>5942.49174064</v>
      </c>
      <c r="E88" s="232">
        <v>6167.8641961054</v>
      </c>
      <c r="F88" s="120"/>
      <c r="G88" s="113"/>
      <c r="H88" s="114">
        <f t="shared" si="3"/>
        <v>12110.3559367454</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214">
        <v>21403.734706400002</v>
      </c>
      <c r="E91" s="232">
        <v>22215.483793726773</v>
      </c>
      <c r="F91" s="120"/>
      <c r="G91" s="113"/>
      <c r="H91" s="114">
        <f t="shared" si="3"/>
        <v>43619.218500126779</v>
      </c>
    </row>
    <row r="92" spans="1:8" ht="18" customHeight="1" x14ac:dyDescent="0.55000000000000004">
      <c r="A92" s="42" t="s">
        <v>214</v>
      </c>
      <c r="B92" s="44" t="s">
        <v>187</v>
      </c>
      <c r="D92" s="262">
        <v>8202.7825008000018</v>
      </c>
      <c r="E92" s="232">
        <v>8513.8777979479983</v>
      </c>
      <c r="F92" s="189"/>
      <c r="G92" s="139"/>
      <c r="H92" s="114">
        <f t="shared" si="3"/>
        <v>16716.660298748</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35549.008947840004</v>
      </c>
      <c r="E98" s="114">
        <f>SUM(E86:E96)</f>
        <v>36897.225787780175</v>
      </c>
      <c r="F98" s="114">
        <f>SUM(F86:F96)</f>
        <v>0</v>
      </c>
      <c r="G98" s="114">
        <f>SUM(G86:G96)</f>
        <v>0</v>
      </c>
      <c r="H98" s="114">
        <f>SUM(H86:H96)</f>
        <v>72446.234735620179</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214">
        <v>19251.915880959998</v>
      </c>
      <c r="E102" s="232">
        <v>19982.055987816588</v>
      </c>
      <c r="F102" s="120"/>
      <c r="G102" s="113"/>
      <c r="H102" s="114">
        <f>(D102+E102)-F102-G102</f>
        <v>39233.971868776585</v>
      </c>
    </row>
    <row r="103" spans="1:8" ht="18" customHeight="1" x14ac:dyDescent="0.55000000000000004">
      <c r="A103" s="42" t="s">
        <v>220</v>
      </c>
      <c r="B103" s="44" t="s">
        <v>168</v>
      </c>
      <c r="D103" s="214">
        <v>12277.597108400001</v>
      </c>
      <c r="E103" s="232">
        <v>12743.232119486613</v>
      </c>
      <c r="F103" s="120"/>
      <c r="G103" s="113"/>
      <c r="H103" s="114">
        <f>(D103+E103)-F103-G103</f>
        <v>25020.829227886614</v>
      </c>
    </row>
    <row r="104" spans="1:8" ht="18" customHeight="1" x14ac:dyDescent="0.55000000000000004">
      <c r="A104" s="42" t="s">
        <v>221</v>
      </c>
      <c r="B104" s="130" t="s">
        <v>563</v>
      </c>
      <c r="D104" s="214">
        <v>7629.8369888000007</v>
      </c>
      <c r="E104" s="232">
        <v>7919.2029941756173</v>
      </c>
      <c r="F104" s="120"/>
      <c r="G104" s="113"/>
      <c r="H104" s="114">
        <f>(D104+E104)-F104-G104</f>
        <v>15549.039982975617</v>
      </c>
    </row>
    <row r="105" spans="1:8" ht="18" customHeight="1" x14ac:dyDescent="0.55000000000000004">
      <c r="A105" s="42" t="s">
        <v>288</v>
      </c>
      <c r="B105" s="130" t="s">
        <v>417</v>
      </c>
      <c r="D105" s="113">
        <v>936.51</v>
      </c>
      <c r="E105" s="120"/>
      <c r="F105" s="120"/>
      <c r="G105" s="113"/>
      <c r="H105" s="114">
        <f>(D105+E105)-F105-G105</f>
        <v>936.51</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40095.859978159999</v>
      </c>
      <c r="E108" s="114">
        <f>SUM(E102:E106)</f>
        <v>40644.491101478816</v>
      </c>
      <c r="F108" s="114">
        <f>SUM(F102:F106)</f>
        <v>0</v>
      </c>
      <c r="G108" s="114">
        <f>SUM(G102:G106)</f>
        <v>0</v>
      </c>
      <c r="H108" s="114">
        <f>SUM(H102:H106)</f>
        <v>80740.351079638815</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214">
        <v>989759.96999999986</v>
      </c>
      <c r="G111" s="113"/>
      <c r="H111" s="114">
        <f>F111-G111</f>
        <v>989759.96999999986</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1.0379255816081501</v>
      </c>
      <c r="F114" s="143" t="s">
        <v>299</v>
      </c>
      <c r="G114" s="144">
        <v>0.15</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58780313.760000013</v>
      </c>
      <c r="F117" s="145"/>
    </row>
    <row r="118" spans="1:7" ht="18" customHeight="1" x14ac:dyDescent="0.55000000000000004">
      <c r="A118" s="42" t="s">
        <v>304</v>
      </c>
      <c r="B118" s="44" t="s">
        <v>305</v>
      </c>
      <c r="E118" s="113">
        <v>1569360.5400000003</v>
      </c>
      <c r="F118" s="263" t="s">
        <v>597</v>
      </c>
    </row>
    <row r="119" spans="1:7" ht="18" customHeight="1" x14ac:dyDescent="0.55000000000000004">
      <c r="A119" s="42" t="s">
        <v>306</v>
      </c>
      <c r="B119" s="105" t="s">
        <v>307</v>
      </c>
      <c r="E119" s="114">
        <f>SUM(E117:E118)</f>
        <v>60349674.300000012</v>
      </c>
      <c r="F119" s="146"/>
    </row>
    <row r="120" spans="1:7" ht="18" customHeight="1" x14ac:dyDescent="0.55000000000000004">
      <c r="A120" s="42"/>
      <c r="B120" s="105"/>
      <c r="F120" s="126"/>
    </row>
    <row r="121" spans="1:7" ht="18" customHeight="1" x14ac:dyDescent="0.55000000000000004">
      <c r="A121" s="42" t="s">
        <v>308</v>
      </c>
      <c r="B121" s="105" t="s">
        <v>309</v>
      </c>
      <c r="E121" s="113">
        <v>57545301.960000008</v>
      </c>
      <c r="F121" s="145"/>
    </row>
    <row r="122" spans="1:7" ht="18" customHeight="1" x14ac:dyDescent="0.55000000000000004">
      <c r="A122" s="42"/>
      <c r="F122" s="126"/>
    </row>
    <row r="123" spans="1:7" ht="18" customHeight="1" x14ac:dyDescent="0.55000000000000004">
      <c r="A123" s="42" t="s">
        <v>310</v>
      </c>
      <c r="B123" s="105" t="s">
        <v>311</v>
      </c>
      <c r="E123" s="113">
        <f>E119-E121</f>
        <v>2804372.3400000036</v>
      </c>
      <c r="F123" s="145"/>
    </row>
    <row r="124" spans="1:7" ht="18" customHeight="1" x14ac:dyDescent="0.55000000000000004">
      <c r="A124" s="42"/>
      <c r="F124" s="126"/>
    </row>
    <row r="125" spans="1:7" ht="18" customHeight="1" x14ac:dyDescent="0.55000000000000004">
      <c r="A125" s="42" t="s">
        <v>312</v>
      </c>
      <c r="B125" s="105" t="s">
        <v>313</v>
      </c>
      <c r="E125" s="113">
        <v>560157.09</v>
      </c>
      <c r="F125" s="145"/>
    </row>
    <row r="126" spans="1:7" ht="18" customHeight="1" x14ac:dyDescent="0.55000000000000004">
      <c r="A126" s="42"/>
      <c r="F126" s="126"/>
    </row>
    <row r="127" spans="1:7" ht="18" customHeight="1" x14ac:dyDescent="0.55000000000000004">
      <c r="A127" s="42" t="s">
        <v>314</v>
      </c>
      <c r="B127" s="105" t="s">
        <v>315</v>
      </c>
      <c r="E127" s="113">
        <f>E123+E125</f>
        <v>3364529.4300000034</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725308.95798281999</v>
      </c>
      <c r="E141" s="147">
        <f>E36</f>
        <v>211876.07437274168</v>
      </c>
      <c r="F141" s="147">
        <f>F36</f>
        <v>0</v>
      </c>
      <c r="G141" s="147">
        <f>G36</f>
        <v>352065.24</v>
      </c>
      <c r="H141" s="147">
        <f>H36</f>
        <v>585119.79235556163</v>
      </c>
    </row>
    <row r="142" spans="1:8" ht="18" customHeight="1" x14ac:dyDescent="0.55000000000000004">
      <c r="A142" s="42" t="s">
        <v>148</v>
      </c>
      <c r="B142" s="105" t="s">
        <v>176</v>
      </c>
      <c r="D142" s="147">
        <f>D49</f>
        <v>77777.788454459995</v>
      </c>
      <c r="E142" s="147">
        <f>E49</f>
        <v>80727.556317791052</v>
      </c>
      <c r="F142" s="147">
        <f>F49</f>
        <v>0</v>
      </c>
      <c r="G142" s="147">
        <f>G49</f>
        <v>0</v>
      </c>
      <c r="H142" s="147">
        <f>H49</f>
        <v>158505.34477225103</v>
      </c>
    </row>
    <row r="143" spans="1:8" ht="18" customHeight="1" x14ac:dyDescent="0.55000000000000004">
      <c r="A143" s="42" t="s">
        <v>200</v>
      </c>
      <c r="B143" s="105" t="s">
        <v>177</v>
      </c>
      <c r="D143" s="147">
        <f>D64</f>
        <v>4644457.4793579997</v>
      </c>
      <c r="E143" s="147">
        <f>E64</f>
        <v>187898.2102898501</v>
      </c>
      <c r="F143" s="147">
        <f>F64</f>
        <v>0</v>
      </c>
      <c r="G143" s="147">
        <f>G64</f>
        <v>3490023.7594999997</v>
      </c>
      <c r="H143" s="147">
        <f>H64</f>
        <v>1342331.9301478497</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94685.792008740013</v>
      </c>
      <c r="E145" s="147">
        <f>E82</f>
        <v>0</v>
      </c>
      <c r="F145" s="147">
        <f>F82</f>
        <v>0</v>
      </c>
      <c r="G145" s="147">
        <f>G82</f>
        <v>0</v>
      </c>
      <c r="H145" s="147">
        <f>H82</f>
        <v>94685.792008740013</v>
      </c>
    </row>
    <row r="146" spans="1:8" ht="18" customHeight="1" x14ac:dyDescent="0.55000000000000004">
      <c r="A146" s="42" t="s">
        <v>166</v>
      </c>
      <c r="B146" s="105" t="s">
        <v>178</v>
      </c>
      <c r="D146" s="147">
        <f>D98</f>
        <v>35549.008947840004</v>
      </c>
      <c r="E146" s="147">
        <f>E98</f>
        <v>36897.225787780175</v>
      </c>
      <c r="F146" s="147">
        <f>F98</f>
        <v>0</v>
      </c>
      <c r="G146" s="147">
        <f>G98</f>
        <v>0</v>
      </c>
      <c r="H146" s="147">
        <f>H98</f>
        <v>72446.234735620179</v>
      </c>
    </row>
    <row r="147" spans="1:8" ht="18" customHeight="1" x14ac:dyDescent="0.55000000000000004">
      <c r="A147" s="42" t="s">
        <v>170</v>
      </c>
      <c r="B147" s="105" t="s">
        <v>11</v>
      </c>
      <c r="D147" s="114">
        <f>D108</f>
        <v>40095.859978159999</v>
      </c>
      <c r="E147" s="114">
        <f>E108</f>
        <v>40644.491101478816</v>
      </c>
      <c r="F147" s="114">
        <f>F108</f>
        <v>0</v>
      </c>
      <c r="G147" s="114">
        <f>G108</f>
        <v>0</v>
      </c>
      <c r="H147" s="114">
        <f>H108</f>
        <v>80740.351079638815</v>
      </c>
    </row>
    <row r="148" spans="1:8" ht="18" customHeight="1" x14ac:dyDescent="0.55000000000000004">
      <c r="A148" s="42" t="s">
        <v>235</v>
      </c>
      <c r="B148" s="105" t="s">
        <v>179</v>
      </c>
      <c r="D148" s="148" t="s">
        <v>321</v>
      </c>
      <c r="E148" s="148" t="s">
        <v>321</v>
      </c>
      <c r="F148" s="148"/>
      <c r="G148" s="148" t="s">
        <v>321</v>
      </c>
      <c r="H148" s="147">
        <f>H111</f>
        <v>989759.96999999986</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0</v>
      </c>
      <c r="E150" s="114">
        <f>E18</f>
        <v>0</v>
      </c>
      <c r="F150" s="114">
        <f>F18</f>
        <v>0</v>
      </c>
      <c r="G150" s="114">
        <f>G18</f>
        <v>0</v>
      </c>
      <c r="H150" s="114">
        <f>H18</f>
        <v>0</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5617874.8867300199</v>
      </c>
      <c r="E152" s="199">
        <f>SUM(E141:E150)</f>
        <v>558043.55786964193</v>
      </c>
      <c r="F152" s="199">
        <f>SUM(F141:F150)</f>
        <v>0</v>
      </c>
      <c r="G152" s="199">
        <f>SUM(G141:G150)</f>
        <v>3842088.9994999999</v>
      </c>
      <c r="H152" s="199">
        <f>SUM(H141:H150)</f>
        <v>3323589.4150996609</v>
      </c>
    </row>
    <row r="154" spans="1:8" ht="18" customHeight="1" x14ac:dyDescent="0.55000000000000004">
      <c r="A154" s="110" t="s">
        <v>322</v>
      </c>
      <c r="B154" s="105" t="s">
        <v>323</v>
      </c>
      <c r="D154" s="200">
        <f>H152/E121</f>
        <v>5.7756051352548333E-2</v>
      </c>
    </row>
    <row r="155" spans="1:8" ht="18" customHeight="1" x14ac:dyDescent="0.55000000000000004">
      <c r="A155" s="110" t="s">
        <v>324</v>
      </c>
      <c r="B155" s="105" t="s">
        <v>325</v>
      </c>
      <c r="D155" s="200">
        <f>H152/E127</f>
        <v>0.98783187493166247</v>
      </c>
    </row>
  </sheetData>
  <mergeCells count="4">
    <mergeCell ref="C3:D3"/>
    <mergeCell ref="C5:E5"/>
    <mergeCell ref="C9:E9"/>
    <mergeCell ref="B13:D13"/>
  </mergeCells>
  <hyperlinks>
    <hyperlink ref="C11" r:id="rId1" xr:uid="{9925E0E6-495B-4414-8754-9970D2A6E258}"/>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C95DC-4F2C-4118-BD3A-A6386EED4F95}">
  <sheetPr>
    <tabColor rgb="FFFFFF00"/>
  </sheetPr>
  <dimension ref="A1:I156"/>
  <sheetViews>
    <sheetView showGridLines="0" topLeftCell="A134" zoomScaleNormal="10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5" width="21.15625" style="44" customWidth="1"/>
    <col min="6" max="6" width="22.83984375" style="44" customWidth="1"/>
    <col min="7" max="7" width="19.83984375" style="44" customWidth="1"/>
    <col min="8" max="8" width="17.4179687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50" t="s">
        <v>598</v>
      </c>
      <c r="D5" s="550"/>
      <c r="E5" s="550"/>
      <c r="F5" s="155"/>
    </row>
    <row r="6" spans="1:8" ht="18" customHeight="1" x14ac:dyDescent="0.55000000000000004">
      <c r="B6" s="42" t="s">
        <v>239</v>
      </c>
      <c r="C6" s="550" t="s">
        <v>599</v>
      </c>
      <c r="D6" s="550"/>
      <c r="E6" s="550"/>
      <c r="F6" s="158"/>
    </row>
    <row r="7" spans="1:8" ht="18" customHeight="1" x14ac:dyDescent="0.55000000000000004">
      <c r="B7" s="42" t="s">
        <v>241</v>
      </c>
      <c r="C7" s="550" t="s">
        <v>600</v>
      </c>
      <c r="D7" s="550"/>
      <c r="E7" s="550"/>
      <c r="F7" s="159"/>
    </row>
    <row r="8" spans="1:8" ht="18" customHeight="1" x14ac:dyDescent="0.55000000000000004">
      <c r="C8" s="550"/>
      <c r="D8" s="550"/>
      <c r="E8" s="550"/>
      <c r="F8" s="126"/>
    </row>
    <row r="9" spans="1:8" ht="18" customHeight="1" x14ac:dyDescent="0.55000000000000004">
      <c r="B9" s="42" t="s">
        <v>243</v>
      </c>
      <c r="C9" s="550" t="s">
        <v>601</v>
      </c>
      <c r="D9" s="550"/>
      <c r="E9" s="550"/>
      <c r="F9" s="155"/>
    </row>
    <row r="10" spans="1:8" ht="18" customHeight="1" x14ac:dyDescent="0.55000000000000004">
      <c r="B10" s="42" t="s">
        <v>245</v>
      </c>
      <c r="C10" s="550" t="s">
        <v>602</v>
      </c>
      <c r="D10" s="550"/>
      <c r="E10" s="550"/>
      <c r="F10" s="163"/>
    </row>
    <row r="11" spans="1:8" ht="18" customHeight="1" x14ac:dyDescent="0.55000000000000004">
      <c r="B11" s="42" t="s">
        <v>247</v>
      </c>
      <c r="C11" s="554" t="s">
        <v>603</v>
      </c>
      <c r="D11" s="550"/>
      <c r="E11" s="550"/>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c r="E18" s="111"/>
      <c r="F18" s="111"/>
      <c r="G18" s="111"/>
      <c r="H18" s="169">
        <f>(D18+E18)-G18</f>
        <v>0</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68448.13639267179</v>
      </c>
      <c r="E21" s="113">
        <v>40558.441387340579</v>
      </c>
      <c r="F21" s="120"/>
      <c r="G21" s="113">
        <v>0</v>
      </c>
      <c r="H21" s="114">
        <f>(D21+E21)-F21-G21</f>
        <v>109006.57778001236</v>
      </c>
    </row>
    <row r="22" spans="1:8" ht="18" customHeight="1" x14ac:dyDescent="0.55000000000000004">
      <c r="A22" s="42" t="s">
        <v>116</v>
      </c>
      <c r="B22" s="44" t="s">
        <v>117</v>
      </c>
      <c r="D22" s="113">
        <v>169.89374999999998</v>
      </c>
      <c r="E22" s="113">
        <v>124.02243749999998</v>
      </c>
      <c r="F22" s="120"/>
      <c r="G22" s="113">
        <v>0</v>
      </c>
      <c r="H22" s="114">
        <f t="shared" ref="H22:H34" si="0">(D22+E22)-F22-G22</f>
        <v>293.91618749999998</v>
      </c>
    </row>
    <row r="23" spans="1:8" ht="18" customHeight="1" x14ac:dyDescent="0.55000000000000004">
      <c r="A23" s="42" t="s">
        <v>118</v>
      </c>
      <c r="B23" s="44" t="s">
        <v>119</v>
      </c>
      <c r="D23" s="113">
        <v>0</v>
      </c>
      <c r="E23" s="113">
        <v>0</v>
      </c>
      <c r="F23" s="120"/>
      <c r="G23" s="113">
        <v>0</v>
      </c>
      <c r="H23" s="114">
        <f t="shared" si="0"/>
        <v>0</v>
      </c>
    </row>
    <row r="24" spans="1:8" ht="18" customHeight="1" x14ac:dyDescent="0.55000000000000004">
      <c r="A24" s="42" t="s">
        <v>120</v>
      </c>
      <c r="B24" s="44" t="s">
        <v>121</v>
      </c>
      <c r="D24" s="113">
        <v>115553.83775000001</v>
      </c>
      <c r="E24" s="113">
        <v>26486.456786735132</v>
      </c>
      <c r="F24" s="120"/>
      <c r="G24" s="113">
        <v>0</v>
      </c>
      <c r="H24" s="114">
        <f t="shared" si="0"/>
        <v>142040.29453673513</v>
      </c>
    </row>
    <row r="25" spans="1:8" ht="18" customHeight="1" x14ac:dyDescent="0.55000000000000004">
      <c r="A25" s="42" t="s">
        <v>122</v>
      </c>
      <c r="B25" s="44" t="s">
        <v>123</v>
      </c>
      <c r="D25" s="113">
        <v>0</v>
      </c>
      <c r="E25" s="113">
        <v>0</v>
      </c>
      <c r="F25" s="120"/>
      <c r="G25" s="113">
        <v>0</v>
      </c>
      <c r="H25" s="114">
        <f t="shared" si="0"/>
        <v>0</v>
      </c>
    </row>
    <row r="26" spans="1:8" ht="18" customHeight="1" x14ac:dyDescent="0.55000000000000004">
      <c r="A26" s="42" t="s">
        <v>124</v>
      </c>
      <c r="B26" s="44" t="s">
        <v>125</v>
      </c>
      <c r="D26" s="113">
        <v>0</v>
      </c>
      <c r="E26" s="113">
        <v>0</v>
      </c>
      <c r="F26" s="120"/>
      <c r="G26" s="113">
        <v>0</v>
      </c>
      <c r="H26" s="114">
        <f t="shared" si="0"/>
        <v>0</v>
      </c>
    </row>
    <row r="27" spans="1:8" ht="18" customHeight="1" x14ac:dyDescent="0.55000000000000004">
      <c r="A27" s="42" t="s">
        <v>126</v>
      </c>
      <c r="B27" s="44" t="s">
        <v>185</v>
      </c>
      <c r="D27" s="113">
        <v>0</v>
      </c>
      <c r="E27" s="113">
        <v>0</v>
      </c>
      <c r="F27" s="120"/>
      <c r="G27" s="113">
        <v>0</v>
      </c>
      <c r="H27" s="114">
        <f t="shared" si="0"/>
        <v>0</v>
      </c>
    </row>
    <row r="28" spans="1:8" ht="18" customHeight="1" x14ac:dyDescent="0.55000000000000004">
      <c r="A28" s="42" t="s">
        <v>127</v>
      </c>
      <c r="B28" s="44" t="s">
        <v>128</v>
      </c>
      <c r="D28" s="113">
        <v>0</v>
      </c>
      <c r="E28" s="113">
        <v>0</v>
      </c>
      <c r="F28" s="120"/>
      <c r="G28" s="113">
        <v>0</v>
      </c>
      <c r="H28" s="114">
        <f t="shared" si="0"/>
        <v>0</v>
      </c>
    </row>
    <row r="29" spans="1:8" ht="18" customHeight="1" x14ac:dyDescent="0.55000000000000004">
      <c r="A29" s="42" t="s">
        <v>129</v>
      </c>
      <c r="B29" s="44" t="s">
        <v>130</v>
      </c>
      <c r="D29" s="113">
        <v>130897.72825</v>
      </c>
      <c r="E29" s="113">
        <v>16673.197585580863</v>
      </c>
      <c r="F29" s="120"/>
      <c r="G29" s="113">
        <v>0</v>
      </c>
      <c r="H29" s="114">
        <f t="shared" si="0"/>
        <v>147570.92583558086</v>
      </c>
    </row>
    <row r="30" spans="1:8" ht="18" customHeight="1" x14ac:dyDescent="0.55000000000000004">
      <c r="A30" s="42" t="s">
        <v>131</v>
      </c>
      <c r="B30" s="43"/>
      <c r="D30" s="113"/>
      <c r="E30" s="120"/>
      <c r="F30" s="120"/>
      <c r="G30" s="113"/>
      <c r="H30" s="114">
        <f t="shared" si="0"/>
        <v>0</v>
      </c>
    </row>
    <row r="31" spans="1:8" ht="18" customHeight="1" x14ac:dyDescent="0.55000000000000004">
      <c r="A31" s="42" t="s">
        <v>133</v>
      </c>
      <c r="B31" s="43"/>
      <c r="D31" s="113"/>
      <c r="E31" s="120"/>
      <c r="F31" s="120"/>
      <c r="G31" s="113"/>
      <c r="H31" s="114">
        <f t="shared" si="0"/>
        <v>0</v>
      </c>
    </row>
    <row r="32" spans="1:8"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315069.59614267177</v>
      </c>
      <c r="E36" s="114">
        <f>SUM(E21:E34)</f>
        <v>83842.118197156582</v>
      </c>
      <c r="F36" s="114">
        <f>SUM(F21:F34)</f>
        <v>0</v>
      </c>
      <c r="G36" s="114">
        <f>SUM(G21:G34)</f>
        <v>0</v>
      </c>
      <c r="H36" s="114">
        <f>SUM(H21:H34)</f>
        <v>398911.71433982835</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0</v>
      </c>
      <c r="E40" s="113">
        <v>0</v>
      </c>
      <c r="F40" s="120"/>
      <c r="G40" s="113">
        <v>0</v>
      </c>
      <c r="H40" s="114">
        <f>(D40+E40)-F40-G40</f>
        <v>0</v>
      </c>
    </row>
    <row r="41" spans="1:8" ht="18" customHeight="1" x14ac:dyDescent="0.55000000000000004">
      <c r="A41" s="42" t="s">
        <v>193</v>
      </c>
      <c r="B41" s="44" t="s">
        <v>141</v>
      </c>
      <c r="D41" s="113">
        <v>174957.1943086664</v>
      </c>
      <c r="E41" s="113">
        <v>127718.75184532646</v>
      </c>
      <c r="F41" s="120"/>
      <c r="G41" s="113">
        <v>0</v>
      </c>
      <c r="H41" s="114">
        <f t="shared" ref="H41:H47" si="1">(D41+E41)-F41-G41</f>
        <v>302675.94615399285</v>
      </c>
    </row>
    <row r="42" spans="1:8" ht="18" customHeight="1" x14ac:dyDescent="0.55000000000000004">
      <c r="A42" s="42" t="s">
        <v>194</v>
      </c>
      <c r="B42" s="44" t="s">
        <v>142</v>
      </c>
      <c r="D42" s="113">
        <v>377572.8952714976</v>
      </c>
      <c r="E42" s="113">
        <v>271033.35830656724</v>
      </c>
      <c r="F42" s="120"/>
      <c r="G42" s="113">
        <v>0</v>
      </c>
      <c r="H42" s="114">
        <f t="shared" si="1"/>
        <v>648606.25357806485</v>
      </c>
    </row>
    <row r="43" spans="1:8" ht="18" customHeight="1" x14ac:dyDescent="0.55000000000000004">
      <c r="A43" s="42" t="s">
        <v>195</v>
      </c>
      <c r="B43" s="44" t="s">
        <v>143</v>
      </c>
      <c r="D43" s="113">
        <v>0</v>
      </c>
      <c r="E43" s="113">
        <v>0</v>
      </c>
      <c r="F43" s="120"/>
      <c r="G43" s="113">
        <v>0</v>
      </c>
      <c r="H43" s="114">
        <f t="shared" si="1"/>
        <v>0</v>
      </c>
    </row>
    <row r="44" spans="1:8" ht="18" customHeight="1" x14ac:dyDescent="0.55000000000000004">
      <c r="A44" s="42" t="s">
        <v>144</v>
      </c>
      <c r="B44" s="43"/>
      <c r="D44" s="121"/>
      <c r="E44" s="122"/>
      <c r="F44" s="122"/>
      <c r="G44" s="121"/>
      <c r="H44" s="114">
        <f t="shared" si="1"/>
        <v>0</v>
      </c>
    </row>
    <row r="45" spans="1:8" ht="18" customHeight="1" x14ac:dyDescent="0.55000000000000004">
      <c r="A45" s="42" t="s">
        <v>145</v>
      </c>
      <c r="B45" s="43"/>
      <c r="D45" s="113"/>
      <c r="E45" s="120"/>
      <c r="F45" s="120"/>
      <c r="G45" s="113"/>
      <c r="H45" s="114">
        <f t="shared" si="1"/>
        <v>0</v>
      </c>
    </row>
    <row r="46" spans="1:8" ht="18" customHeight="1" x14ac:dyDescent="0.55000000000000004">
      <c r="A46" s="42" t="s">
        <v>146</v>
      </c>
      <c r="B46" s="43"/>
      <c r="D46" s="113"/>
      <c r="E46" s="120"/>
      <c r="F46" s="120"/>
      <c r="G46" s="113"/>
      <c r="H46" s="114">
        <f t="shared" si="1"/>
        <v>0</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552530.08958016406</v>
      </c>
      <c r="E49" s="114">
        <f>SUM(E40:E47)</f>
        <v>398752.11015189369</v>
      </c>
      <c r="F49" s="114">
        <f>SUM(F40:F47)</f>
        <v>0</v>
      </c>
      <c r="G49" s="114">
        <f>SUM(G40:G47)</f>
        <v>0</v>
      </c>
      <c r="H49" s="114">
        <f>SUM(H40:H47)</f>
        <v>951282.19973205775</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v>0</v>
      </c>
      <c r="E53" s="113">
        <v>0</v>
      </c>
      <c r="F53" s="120"/>
      <c r="G53" s="113">
        <v>0</v>
      </c>
      <c r="H53" s="114">
        <f>(D53+E53)-F53-G53</f>
        <v>0</v>
      </c>
    </row>
    <row r="54" spans="1:8" ht="18" customHeight="1" x14ac:dyDescent="0.55000000000000004">
      <c r="A54" s="42" t="s">
        <v>260</v>
      </c>
      <c r="B54" s="130" t="s">
        <v>604</v>
      </c>
      <c r="D54" s="113">
        <v>446422.12102839234</v>
      </c>
      <c r="E54" s="113">
        <v>325888.14835072641</v>
      </c>
      <c r="F54" s="120"/>
      <c r="G54" s="113">
        <v>251777.56067954909</v>
      </c>
      <c r="H54" s="114">
        <f t="shared" ref="H54:H62" si="2">(D54+E54)-F54-G54</f>
        <v>520532.70869956957</v>
      </c>
    </row>
    <row r="55" spans="1:8" ht="18" customHeight="1" x14ac:dyDescent="0.55000000000000004">
      <c r="A55" s="42" t="s">
        <v>262</v>
      </c>
      <c r="B55" s="133" t="s">
        <v>605</v>
      </c>
      <c r="D55" s="113">
        <v>0</v>
      </c>
      <c r="E55" s="113">
        <v>0</v>
      </c>
      <c r="F55" s="120"/>
      <c r="G55" s="113">
        <v>0</v>
      </c>
      <c r="H55" s="114">
        <f t="shared" si="2"/>
        <v>0</v>
      </c>
    </row>
    <row r="56" spans="1:8" ht="18" customHeight="1" x14ac:dyDescent="0.55000000000000004">
      <c r="A56" s="42" t="s">
        <v>264</v>
      </c>
      <c r="B56" s="130"/>
      <c r="D56" s="113"/>
      <c r="E56" s="120"/>
      <c r="F56" s="120"/>
      <c r="G56" s="113"/>
      <c r="H56" s="114">
        <f t="shared" si="2"/>
        <v>0</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446422.12102839234</v>
      </c>
      <c r="E64" s="114">
        <f>SUM(E53:E62)</f>
        <v>325888.14835072641</v>
      </c>
      <c r="F64" s="114">
        <f>SUM(F53:F62)</f>
        <v>0</v>
      </c>
      <c r="G64" s="114">
        <f>SUM(G53:G62)</f>
        <v>251777.56067954909</v>
      </c>
      <c r="H64" s="114">
        <f>SUM(H53:H62)</f>
        <v>520532.70869956957</v>
      </c>
    </row>
    <row r="65" spans="1:8" ht="18" customHeight="1" x14ac:dyDescent="0.55000000000000004">
      <c r="D65" s="149"/>
      <c r="E65" s="149"/>
      <c r="F65" s="149"/>
      <c r="G65" s="149"/>
      <c r="H65" s="149"/>
    </row>
    <row r="66" spans="1:8" ht="42.75" customHeight="1" x14ac:dyDescent="0.55000000000000004">
      <c r="D66" s="109" t="s">
        <v>99</v>
      </c>
      <c r="E66" s="109" t="s">
        <v>100</v>
      </c>
      <c r="F66" s="109" t="s">
        <v>249</v>
      </c>
      <c r="G66" s="109" t="s">
        <v>250</v>
      </c>
      <c r="H66" s="109" t="s">
        <v>251</v>
      </c>
    </row>
    <row r="67" spans="1:8" ht="18" customHeight="1" x14ac:dyDescent="0.55000000000000004">
      <c r="A67" s="110" t="s">
        <v>277</v>
      </c>
      <c r="B67" s="105" t="s">
        <v>151</v>
      </c>
      <c r="D67" s="187"/>
      <c r="E67" s="128"/>
      <c r="F67" s="128"/>
      <c r="G67" s="187"/>
      <c r="H67" s="128"/>
    </row>
    <row r="68" spans="1:8" ht="18" customHeight="1" x14ac:dyDescent="0.55000000000000004">
      <c r="A68" s="42" t="s">
        <v>201</v>
      </c>
      <c r="B68" s="44" t="s">
        <v>152</v>
      </c>
      <c r="D68" s="113">
        <v>0</v>
      </c>
      <c r="E68" s="113">
        <v>0</v>
      </c>
      <c r="F68" s="120"/>
      <c r="G68" s="113">
        <v>0</v>
      </c>
      <c r="H68" s="114">
        <f>(D68+E68)-F68-G68</f>
        <v>0</v>
      </c>
    </row>
    <row r="69" spans="1:8" ht="18" customHeight="1" x14ac:dyDescent="0.55000000000000004">
      <c r="A69" s="42" t="s">
        <v>202</v>
      </c>
      <c r="B69" s="44" t="s">
        <v>153</v>
      </c>
      <c r="D69" s="113">
        <v>0</v>
      </c>
      <c r="E69" s="113">
        <v>0</v>
      </c>
      <c r="F69" s="120"/>
      <c r="G69" s="113">
        <v>0</v>
      </c>
      <c r="H69" s="114">
        <f>(D69+E69)-F69-G69</f>
        <v>0</v>
      </c>
    </row>
    <row r="70" spans="1:8" ht="18" customHeight="1" x14ac:dyDescent="0.55000000000000004">
      <c r="A70" s="42" t="s">
        <v>203</v>
      </c>
      <c r="B70" s="130"/>
      <c r="C70" s="105"/>
      <c r="D70" s="131"/>
      <c r="E70" s="120"/>
      <c r="F70" s="132"/>
      <c r="G70" s="131"/>
      <c r="H70" s="114">
        <f>(D70+E70)-F70-G70</f>
        <v>0</v>
      </c>
    </row>
    <row r="71" spans="1:8" ht="18" customHeight="1" x14ac:dyDescent="0.55000000000000004">
      <c r="A71" s="42" t="s">
        <v>278</v>
      </c>
      <c r="B71" s="130"/>
      <c r="C71" s="105"/>
      <c r="D71" s="131"/>
      <c r="E71" s="120"/>
      <c r="F71" s="132"/>
      <c r="G71" s="131"/>
      <c r="H71" s="114">
        <f>(D71+E71)-F71-G71</f>
        <v>0</v>
      </c>
    </row>
    <row r="72" spans="1:8" ht="18" customHeight="1" x14ac:dyDescent="0.55000000000000004">
      <c r="A72" s="42" t="s">
        <v>279</v>
      </c>
      <c r="B72" s="133"/>
      <c r="C72" s="105"/>
      <c r="D72" s="113"/>
      <c r="E72" s="120"/>
      <c r="F72" s="120"/>
      <c r="G72" s="113"/>
      <c r="H72" s="114">
        <f>(D72+E72)-F72-G72</f>
        <v>0</v>
      </c>
    </row>
    <row r="73" spans="1:8" ht="18" customHeight="1" x14ac:dyDescent="0.55000000000000004">
      <c r="A73" s="42"/>
      <c r="C73" s="105"/>
      <c r="D73" s="134"/>
      <c r="E73" s="128"/>
      <c r="F73" s="128"/>
      <c r="G73" s="134"/>
      <c r="H73" s="128"/>
    </row>
    <row r="74" spans="1:8" ht="18" customHeight="1" x14ac:dyDescent="0.55000000000000004">
      <c r="A74" s="110" t="s">
        <v>154</v>
      </c>
      <c r="B74" s="105" t="s">
        <v>280</v>
      </c>
      <c r="C74" s="105" t="s">
        <v>253</v>
      </c>
      <c r="D74" s="114">
        <f>SUM(D68:D72)</f>
        <v>0</v>
      </c>
      <c r="E74" s="135">
        <f>SUM(E68:E72)</f>
        <v>0</v>
      </c>
      <c r="F74" s="135">
        <f>SUM(F68:F72)</f>
        <v>0</v>
      </c>
      <c r="G74" s="114">
        <f>SUM(G68:G72)</f>
        <v>0</v>
      </c>
      <c r="H74" s="114">
        <f>SUM(H68:H72)</f>
        <v>0</v>
      </c>
    </row>
    <row r="75" spans="1:8" ht="42.75" customHeight="1" x14ac:dyDescent="0.55000000000000004">
      <c r="D75" s="109" t="s">
        <v>99</v>
      </c>
      <c r="E75" s="109" t="s">
        <v>100</v>
      </c>
      <c r="F75" s="109" t="s">
        <v>249</v>
      </c>
      <c r="G75" s="109" t="s">
        <v>250</v>
      </c>
      <c r="H75" s="109" t="s">
        <v>251</v>
      </c>
    </row>
    <row r="76" spans="1:8" ht="18" customHeight="1" x14ac:dyDescent="0.55000000000000004">
      <c r="A76" s="110" t="s">
        <v>281</v>
      </c>
      <c r="B76" s="105" t="s">
        <v>226</v>
      </c>
    </row>
    <row r="77" spans="1:8" ht="18" customHeight="1" x14ac:dyDescent="0.55000000000000004">
      <c r="A77" s="42" t="s">
        <v>204</v>
      </c>
      <c r="B77" s="44" t="s">
        <v>155</v>
      </c>
      <c r="D77" s="113">
        <v>0</v>
      </c>
      <c r="E77" s="411">
        <v>0</v>
      </c>
      <c r="F77" s="120"/>
      <c r="G77" s="113">
        <v>0</v>
      </c>
      <c r="H77" s="114">
        <f>(D77-F77-G77)</f>
        <v>0</v>
      </c>
    </row>
    <row r="78" spans="1:8" ht="18" customHeight="1" x14ac:dyDescent="0.55000000000000004">
      <c r="A78" s="42" t="s">
        <v>205</v>
      </c>
      <c r="B78" s="44" t="s">
        <v>156</v>
      </c>
      <c r="D78" s="113">
        <v>0</v>
      </c>
      <c r="E78" s="411">
        <v>0</v>
      </c>
      <c r="F78" s="120"/>
      <c r="G78" s="113">
        <v>0</v>
      </c>
      <c r="H78" s="114">
        <f>(D78-F78-G78)</f>
        <v>0</v>
      </c>
    </row>
    <row r="79" spans="1:8" ht="18" customHeight="1" x14ac:dyDescent="0.55000000000000004">
      <c r="A79" s="42" t="s">
        <v>206</v>
      </c>
      <c r="B79" s="44" t="s">
        <v>157</v>
      </c>
      <c r="D79" s="113">
        <v>22621.870159255195</v>
      </c>
      <c r="E79" s="411">
        <v>0</v>
      </c>
      <c r="F79" s="120"/>
      <c r="G79" s="113">
        <v>0</v>
      </c>
      <c r="H79" s="114">
        <f>(D79-F79-G79)</f>
        <v>22621.870159255195</v>
      </c>
    </row>
    <row r="80" spans="1:8" ht="18" customHeight="1" x14ac:dyDescent="0.55000000000000004">
      <c r="A80" s="42" t="s">
        <v>207</v>
      </c>
      <c r="B80" s="44" t="s">
        <v>158</v>
      </c>
      <c r="D80" s="113">
        <v>0</v>
      </c>
      <c r="E80" s="411">
        <v>0</v>
      </c>
      <c r="F80" s="120"/>
      <c r="G80" s="113">
        <v>0</v>
      </c>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22621.870159255195</v>
      </c>
      <c r="E82" s="138"/>
      <c r="F82" s="114">
        <f>SUM(F77:F80)</f>
        <v>0</v>
      </c>
      <c r="G82" s="114">
        <f>SUM(G77:G80)</f>
        <v>0</v>
      </c>
      <c r="H82" s="114">
        <f>SUM(H77:H80)</f>
        <v>22621.870159255195</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v>0</v>
      </c>
      <c r="E86" s="113">
        <v>0</v>
      </c>
      <c r="F86" s="120"/>
      <c r="G86" s="113">
        <v>0</v>
      </c>
      <c r="H86" s="114">
        <f>(D86+E86)-F86-G86</f>
        <v>0</v>
      </c>
    </row>
    <row r="87" spans="1:8" ht="18" customHeight="1" x14ac:dyDescent="0.55000000000000004">
      <c r="A87" s="42" t="s">
        <v>209</v>
      </c>
      <c r="B87" s="44" t="s">
        <v>161</v>
      </c>
      <c r="D87" s="113">
        <v>0</v>
      </c>
      <c r="E87" s="113">
        <v>0</v>
      </c>
      <c r="F87" s="120"/>
      <c r="G87" s="113">
        <v>0</v>
      </c>
      <c r="H87" s="114">
        <f t="shared" ref="H87:H96" si="3">(D87+E87)-F87-G87</f>
        <v>0</v>
      </c>
    </row>
    <row r="88" spans="1:8" ht="18" customHeight="1" x14ac:dyDescent="0.55000000000000004">
      <c r="A88" s="42" t="s">
        <v>210</v>
      </c>
      <c r="B88" s="44" t="s">
        <v>186</v>
      </c>
      <c r="D88" s="113">
        <v>0</v>
      </c>
      <c r="E88" s="113">
        <v>0</v>
      </c>
      <c r="F88" s="120"/>
      <c r="G88" s="113">
        <v>0</v>
      </c>
      <c r="H88" s="114">
        <f t="shared" si="3"/>
        <v>0</v>
      </c>
    </row>
    <row r="89" spans="1:8" ht="18" customHeight="1" x14ac:dyDescent="0.55000000000000004">
      <c r="A89" s="42" t="s">
        <v>211</v>
      </c>
      <c r="B89" s="44" t="s">
        <v>162</v>
      </c>
      <c r="D89" s="113">
        <v>0</v>
      </c>
      <c r="E89" s="113">
        <v>0</v>
      </c>
      <c r="F89" s="120"/>
      <c r="G89" s="113">
        <v>0</v>
      </c>
      <c r="H89" s="114">
        <f t="shared" si="3"/>
        <v>0</v>
      </c>
    </row>
    <row r="90" spans="1:8" ht="18" customHeight="1" x14ac:dyDescent="0.55000000000000004">
      <c r="A90" s="42" t="s">
        <v>212</v>
      </c>
      <c r="B90" s="44" t="s">
        <v>163</v>
      </c>
      <c r="D90" s="113">
        <v>13277.060076923077</v>
      </c>
      <c r="E90" s="113">
        <v>9692.2538561538477</v>
      </c>
      <c r="F90" s="120"/>
      <c r="G90" s="113">
        <v>0</v>
      </c>
      <c r="H90" s="114">
        <f t="shared" si="3"/>
        <v>22969.313933076926</v>
      </c>
    </row>
    <row r="91" spans="1:8" ht="18" customHeight="1" x14ac:dyDescent="0.55000000000000004">
      <c r="A91" s="42" t="s">
        <v>213</v>
      </c>
      <c r="B91" s="44" t="s">
        <v>164</v>
      </c>
      <c r="D91" s="113">
        <v>24855.031749999998</v>
      </c>
      <c r="E91" s="113">
        <v>18144.173177500001</v>
      </c>
      <c r="F91" s="120"/>
      <c r="G91" s="113">
        <v>0</v>
      </c>
      <c r="H91" s="114">
        <f t="shared" si="3"/>
        <v>42999.204927500003</v>
      </c>
    </row>
    <row r="92" spans="1:8" ht="18" customHeight="1" x14ac:dyDescent="0.55000000000000004">
      <c r="A92" s="42" t="s">
        <v>214</v>
      </c>
      <c r="B92" s="44" t="s">
        <v>187</v>
      </c>
      <c r="D92" s="113">
        <v>0</v>
      </c>
      <c r="E92" s="113">
        <v>0</v>
      </c>
      <c r="F92" s="120"/>
      <c r="G92" s="113">
        <v>0</v>
      </c>
      <c r="H92" s="114">
        <f t="shared" si="3"/>
        <v>0</v>
      </c>
    </row>
    <row r="93" spans="1:8" ht="18" customHeight="1" x14ac:dyDescent="0.55000000000000004">
      <c r="A93" s="42" t="s">
        <v>215</v>
      </c>
      <c r="B93" s="44" t="s">
        <v>189</v>
      </c>
      <c r="D93" s="113">
        <v>0</v>
      </c>
      <c r="E93" s="113">
        <v>0</v>
      </c>
      <c r="F93" s="120"/>
      <c r="G93" s="113">
        <v>0</v>
      </c>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38132.091826923075</v>
      </c>
      <c r="E98" s="114">
        <f>SUM(E86:E96)</f>
        <v>27836.427033653847</v>
      </c>
      <c r="F98" s="114">
        <f>SUM(F86:F96)</f>
        <v>0</v>
      </c>
      <c r="G98" s="114">
        <f>SUM(G86:G96)</f>
        <v>0</v>
      </c>
      <c r="H98" s="114">
        <f>SUM(H86:H96)</f>
        <v>65968.518860576936</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95334.414902999997</v>
      </c>
      <c r="E102" s="113">
        <v>34366.399685387019</v>
      </c>
      <c r="F102" s="120"/>
      <c r="G102" s="113">
        <v>0</v>
      </c>
      <c r="H102" s="114">
        <f>(D102+E102)-F102-G102</f>
        <v>129700.81458838702</v>
      </c>
    </row>
    <row r="103" spans="1:8" ht="18" customHeight="1" x14ac:dyDescent="0.55000000000000004">
      <c r="A103" s="42" t="s">
        <v>220</v>
      </c>
      <c r="B103" s="44" t="s">
        <v>168</v>
      </c>
      <c r="D103" s="113">
        <v>10782.560249999999</v>
      </c>
      <c r="E103" s="113">
        <v>1230.6966317564911</v>
      </c>
      <c r="F103" s="120"/>
      <c r="G103" s="113">
        <v>0</v>
      </c>
      <c r="H103" s="114">
        <f>(D103+E103)-F103-G103</f>
        <v>12013.25688175649</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106116.97515299999</v>
      </c>
      <c r="E108" s="114">
        <f>SUM(E102:E106)</f>
        <v>35597.096317143514</v>
      </c>
      <c r="F108" s="114">
        <f>SUM(F102:F106)</f>
        <v>0</v>
      </c>
      <c r="G108" s="114">
        <f>SUM(G102:G106)</f>
        <v>0</v>
      </c>
      <c r="H108" s="114">
        <f>SUM(H102:H106)</f>
        <v>141714.07147014351</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5412.7199999999993</v>
      </c>
      <c r="G111" s="113">
        <v>0</v>
      </c>
      <c r="H111" s="114">
        <f>F111-G111</f>
        <v>5412.7199999999993</v>
      </c>
    </row>
    <row r="112" spans="1:8" ht="18" customHeight="1" x14ac:dyDescent="0.55000000000000004">
      <c r="B112" s="105"/>
      <c r="D112" s="105"/>
    </row>
    <row r="113" spans="1:8" ht="18" customHeight="1" x14ac:dyDescent="0.55000000000000004">
      <c r="A113" s="110"/>
      <c r="B113" s="105" t="s">
        <v>295</v>
      </c>
    </row>
    <row r="114" spans="1:8" ht="18" customHeight="1" x14ac:dyDescent="0.55000000000000004">
      <c r="A114" s="42" t="s">
        <v>296</v>
      </c>
      <c r="B114" s="44" t="s">
        <v>297</v>
      </c>
      <c r="D114" s="143" t="s">
        <v>298</v>
      </c>
      <c r="E114" s="144">
        <v>0.73</v>
      </c>
      <c r="F114" s="143" t="s">
        <v>299</v>
      </c>
      <c r="G114" s="144">
        <v>0.11413770043682261</v>
      </c>
    </row>
    <row r="115" spans="1:8" ht="18" customHeight="1" x14ac:dyDescent="0.55000000000000004">
      <c r="A115" s="42"/>
      <c r="B115" s="105"/>
      <c r="F115" s="126"/>
    </row>
    <row r="116" spans="1:8" ht="18" customHeight="1" x14ac:dyDescent="0.55000000000000004">
      <c r="A116" s="42" t="s">
        <v>300</v>
      </c>
      <c r="B116" s="105" t="s">
        <v>301</v>
      </c>
      <c r="E116" s="338"/>
      <c r="F116" s="338"/>
    </row>
    <row r="117" spans="1:8" ht="18" customHeight="1" x14ac:dyDescent="0.55000000000000004">
      <c r="A117" s="42" t="s">
        <v>302</v>
      </c>
      <c r="B117" s="44" t="s">
        <v>303</v>
      </c>
      <c r="E117" s="113">
        <v>59322840</v>
      </c>
      <c r="F117" s="284"/>
      <c r="G117" s="117"/>
    </row>
    <row r="118" spans="1:8" ht="18" customHeight="1" x14ac:dyDescent="0.55000000000000004">
      <c r="A118" s="42" t="s">
        <v>304</v>
      </c>
      <c r="B118" s="44" t="s">
        <v>305</v>
      </c>
      <c r="E118" s="113">
        <v>1592786</v>
      </c>
      <c r="F118" s="284"/>
      <c r="G118" s="117"/>
    </row>
    <row r="119" spans="1:8" ht="18" customHeight="1" x14ac:dyDescent="0.55000000000000004">
      <c r="A119" s="42" t="s">
        <v>306</v>
      </c>
      <c r="B119" s="105" t="s">
        <v>307</v>
      </c>
      <c r="E119" s="412">
        <f>SUM(E117:E118)</f>
        <v>60915626</v>
      </c>
      <c r="F119" s="117"/>
      <c r="G119" s="117"/>
    </row>
    <row r="120" spans="1:8" ht="18" customHeight="1" x14ac:dyDescent="0.55000000000000004">
      <c r="A120" s="42"/>
      <c r="B120" s="105"/>
    </row>
    <row r="121" spans="1:8" ht="18" customHeight="1" x14ac:dyDescent="0.55000000000000004">
      <c r="A121" s="42" t="s">
        <v>308</v>
      </c>
      <c r="B121" s="105" t="s">
        <v>309</v>
      </c>
      <c r="E121" s="113">
        <v>64585597</v>
      </c>
      <c r="F121" s="284"/>
      <c r="G121" s="117"/>
    </row>
    <row r="122" spans="1:8" ht="18" customHeight="1" x14ac:dyDescent="0.55000000000000004">
      <c r="A122" s="42"/>
    </row>
    <row r="123" spans="1:8" ht="18" customHeight="1" x14ac:dyDescent="0.55000000000000004">
      <c r="A123" s="42" t="s">
        <v>310</v>
      </c>
      <c r="B123" s="105" t="s">
        <v>311</v>
      </c>
      <c r="E123" s="113">
        <f>E119-E121</f>
        <v>-3669971</v>
      </c>
      <c r="F123" s="284"/>
      <c r="G123" s="117"/>
    </row>
    <row r="124" spans="1:8" ht="18" customHeight="1" x14ac:dyDescent="0.55000000000000004">
      <c r="A124" s="42"/>
    </row>
    <row r="125" spans="1:8" ht="18" customHeight="1" x14ac:dyDescent="0.55000000000000004">
      <c r="A125" s="42" t="s">
        <v>312</v>
      </c>
      <c r="B125" s="105" t="s">
        <v>313</v>
      </c>
      <c r="E125" s="113">
        <v>-6280368</v>
      </c>
      <c r="F125" s="284"/>
      <c r="G125" s="117"/>
      <c r="H125" s="117"/>
    </row>
    <row r="126" spans="1:8" ht="18" customHeight="1" x14ac:dyDescent="0.55000000000000004">
      <c r="A126" s="42"/>
    </row>
    <row r="127" spans="1:8" ht="18" customHeight="1" x14ac:dyDescent="0.55000000000000004">
      <c r="A127" s="42" t="s">
        <v>314</v>
      </c>
      <c r="B127" s="105" t="s">
        <v>315</v>
      </c>
      <c r="E127" s="113">
        <f>E123+E125</f>
        <v>-9950339</v>
      </c>
      <c r="F127" s="284"/>
      <c r="G127" s="117"/>
      <c r="H127" s="117"/>
    </row>
    <row r="128" spans="1:8"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v>292970.8610418723</v>
      </c>
      <c r="E131" s="113">
        <v>123653.874467441</v>
      </c>
      <c r="F131" s="120"/>
      <c r="G131" s="113">
        <v>0</v>
      </c>
      <c r="H131" s="114">
        <f>(D131+E131)-F131-G131</f>
        <v>416624.73550931329</v>
      </c>
    </row>
    <row r="132" spans="1:8" ht="18" customHeight="1" x14ac:dyDescent="0.55000000000000004">
      <c r="A132" s="42" t="s">
        <v>230</v>
      </c>
      <c r="B132" s="44" t="s">
        <v>10</v>
      </c>
      <c r="D132" s="113">
        <v>0</v>
      </c>
      <c r="E132" s="113">
        <v>0</v>
      </c>
      <c r="F132" s="120"/>
      <c r="G132" s="113">
        <v>0</v>
      </c>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292970.8610418723</v>
      </c>
      <c r="E137" s="114">
        <f>SUM(E131:E135)</f>
        <v>123653.874467441</v>
      </c>
      <c r="F137" s="114">
        <f>SUM(F131:F135)</f>
        <v>0</v>
      </c>
      <c r="G137" s="114">
        <f>SUM(G131:G135)</f>
        <v>0</v>
      </c>
      <c r="H137" s="114">
        <f>SUM(H131:H135)</f>
        <v>416624.73550931329</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315069.59614267177</v>
      </c>
      <c r="E141" s="147">
        <f>E36</f>
        <v>83842.118197156582</v>
      </c>
      <c r="F141" s="147">
        <f>F36</f>
        <v>0</v>
      </c>
      <c r="G141" s="147">
        <f>G36</f>
        <v>0</v>
      </c>
      <c r="H141" s="147">
        <f>H36</f>
        <v>398911.71433982835</v>
      </c>
    </row>
    <row r="142" spans="1:8" ht="18" customHeight="1" x14ac:dyDescent="0.55000000000000004">
      <c r="A142" s="42" t="s">
        <v>148</v>
      </c>
      <c r="B142" s="105" t="s">
        <v>176</v>
      </c>
      <c r="D142" s="147">
        <f>D49</f>
        <v>552530.08958016406</v>
      </c>
      <c r="E142" s="147">
        <f>E49</f>
        <v>398752.11015189369</v>
      </c>
      <c r="F142" s="147">
        <f>F49</f>
        <v>0</v>
      </c>
      <c r="G142" s="147">
        <f>G49</f>
        <v>0</v>
      </c>
      <c r="H142" s="147">
        <f>H49</f>
        <v>951282.19973205775</v>
      </c>
    </row>
    <row r="143" spans="1:8" ht="18" customHeight="1" x14ac:dyDescent="0.55000000000000004">
      <c r="A143" s="42" t="s">
        <v>200</v>
      </c>
      <c r="B143" s="105" t="s">
        <v>177</v>
      </c>
      <c r="D143" s="147">
        <f>D64</f>
        <v>446422.12102839234</v>
      </c>
      <c r="E143" s="147">
        <f>E64</f>
        <v>325888.14835072641</v>
      </c>
      <c r="F143" s="147">
        <f>F64</f>
        <v>0</v>
      </c>
      <c r="G143" s="147">
        <f>G64</f>
        <v>251777.56067954909</v>
      </c>
      <c r="H143" s="147">
        <f>H64</f>
        <v>520532.70869956957</v>
      </c>
    </row>
    <row r="144" spans="1:8" ht="18" customHeight="1" x14ac:dyDescent="0.55000000000000004">
      <c r="A144" s="42" t="s">
        <v>154</v>
      </c>
      <c r="B144" s="105" t="s">
        <v>8</v>
      </c>
      <c r="D144" s="147">
        <f>D74</f>
        <v>0</v>
      </c>
      <c r="E144" s="147">
        <f>E74</f>
        <v>0</v>
      </c>
      <c r="F144" s="147">
        <f>F74</f>
        <v>0</v>
      </c>
      <c r="G144" s="147">
        <f>G74</f>
        <v>0</v>
      </c>
      <c r="H144" s="147">
        <f>H74</f>
        <v>0</v>
      </c>
    </row>
    <row r="145" spans="1:8" ht="18" customHeight="1" x14ac:dyDescent="0.55000000000000004">
      <c r="A145" s="42" t="s">
        <v>159</v>
      </c>
      <c r="B145" s="105" t="s">
        <v>9</v>
      </c>
      <c r="D145" s="147">
        <f>D82</f>
        <v>22621.870159255195</v>
      </c>
      <c r="E145" s="147">
        <f>E82</f>
        <v>0</v>
      </c>
      <c r="F145" s="147">
        <f>F82</f>
        <v>0</v>
      </c>
      <c r="G145" s="147">
        <f>G82</f>
        <v>0</v>
      </c>
      <c r="H145" s="147">
        <f>H82</f>
        <v>22621.870159255195</v>
      </c>
    </row>
    <row r="146" spans="1:8" ht="18" customHeight="1" x14ac:dyDescent="0.55000000000000004">
      <c r="A146" s="42" t="s">
        <v>166</v>
      </c>
      <c r="B146" s="105" t="s">
        <v>178</v>
      </c>
      <c r="D146" s="147">
        <f>D98</f>
        <v>38132.091826923075</v>
      </c>
      <c r="E146" s="147">
        <f>E98</f>
        <v>27836.427033653847</v>
      </c>
      <c r="F146" s="147">
        <f>F98</f>
        <v>0</v>
      </c>
      <c r="G146" s="147">
        <f>G98</f>
        <v>0</v>
      </c>
      <c r="H146" s="147">
        <f>H98</f>
        <v>65968.518860576936</v>
      </c>
    </row>
    <row r="147" spans="1:8" ht="18" customHeight="1" x14ac:dyDescent="0.55000000000000004">
      <c r="A147" s="42" t="s">
        <v>170</v>
      </c>
      <c r="B147" s="105" t="s">
        <v>11</v>
      </c>
      <c r="D147" s="114">
        <f>D108</f>
        <v>106116.97515299999</v>
      </c>
      <c r="E147" s="114">
        <f>E108</f>
        <v>35597.096317143514</v>
      </c>
      <c r="F147" s="114">
        <f>F108</f>
        <v>0</v>
      </c>
      <c r="G147" s="114">
        <f>G108</f>
        <v>0</v>
      </c>
      <c r="H147" s="114">
        <f>H108</f>
        <v>141714.07147014351</v>
      </c>
    </row>
    <row r="148" spans="1:8" ht="18" customHeight="1" x14ac:dyDescent="0.55000000000000004">
      <c r="A148" s="42" t="s">
        <v>235</v>
      </c>
      <c r="B148" s="105" t="s">
        <v>179</v>
      </c>
      <c r="D148" s="148" t="s">
        <v>321</v>
      </c>
      <c r="E148" s="148" t="s">
        <v>321</v>
      </c>
      <c r="F148" s="148"/>
      <c r="G148" s="148" t="s">
        <v>321</v>
      </c>
      <c r="H148" s="147">
        <f>H111</f>
        <v>5412.7199999999993</v>
      </c>
    </row>
    <row r="149" spans="1:8" ht="18" customHeight="1" x14ac:dyDescent="0.55000000000000004">
      <c r="A149" s="42" t="s">
        <v>174</v>
      </c>
      <c r="B149" s="105" t="s">
        <v>180</v>
      </c>
      <c r="D149" s="114">
        <f>D137</f>
        <v>292970.8610418723</v>
      </c>
      <c r="E149" s="114">
        <f>E137</f>
        <v>123653.874467441</v>
      </c>
      <c r="F149" s="114">
        <f>F137</f>
        <v>0</v>
      </c>
      <c r="G149" s="114">
        <f>G137</f>
        <v>0</v>
      </c>
      <c r="H149" s="114">
        <f>H137</f>
        <v>416624.73550931329</v>
      </c>
    </row>
    <row r="150" spans="1:8" ht="18" customHeight="1" x14ac:dyDescent="0.55000000000000004">
      <c r="A150" s="42" t="s">
        <v>107</v>
      </c>
      <c r="B150" s="105" t="s">
        <v>108</v>
      </c>
      <c r="D150" s="114">
        <f>D18</f>
        <v>0</v>
      </c>
      <c r="E150" s="114">
        <f>E18</f>
        <v>0</v>
      </c>
      <c r="F150" s="114">
        <f>F18</f>
        <v>0</v>
      </c>
      <c r="G150" s="114">
        <f>G18</f>
        <v>0</v>
      </c>
      <c r="H150" s="114">
        <f>H18</f>
        <v>0</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1773863.6049322789</v>
      </c>
      <c r="E152" s="199">
        <f>SUM(E141:E150)</f>
        <v>995569.77451801498</v>
      </c>
      <c r="F152" s="199">
        <f>SUM(F141:F150)</f>
        <v>0</v>
      </c>
      <c r="G152" s="199">
        <f>SUM(G141:G150)</f>
        <v>251777.56067954909</v>
      </c>
      <c r="H152" s="199">
        <f>SUM(H141:H150)</f>
        <v>2523068.5387707446</v>
      </c>
    </row>
    <row r="154" spans="1:8" ht="18" customHeight="1" x14ac:dyDescent="0.55000000000000004">
      <c r="A154" s="110" t="s">
        <v>322</v>
      </c>
      <c r="B154" s="105" t="s">
        <v>323</v>
      </c>
      <c r="D154" s="200">
        <f>H152/E121</f>
        <v>3.9065498438773348E-2</v>
      </c>
      <c r="H154" s="152"/>
    </row>
    <row r="155" spans="1:8" ht="18" customHeight="1" x14ac:dyDescent="0.55000000000000004">
      <c r="A155" s="110" t="s">
        <v>324</v>
      </c>
      <c r="B155" s="105" t="s">
        <v>325</v>
      </c>
      <c r="D155" s="200">
        <f>H152/E127</f>
        <v>-0.25356608842882083</v>
      </c>
      <c r="H155" s="143"/>
    </row>
    <row r="156" spans="1:8" ht="18" customHeight="1" x14ac:dyDescent="0.55000000000000004">
      <c r="H156" s="152"/>
    </row>
  </sheetData>
  <mergeCells count="9">
    <mergeCell ref="C10:E10"/>
    <mergeCell ref="C11:E11"/>
    <mergeCell ref="B13:D13"/>
    <mergeCell ref="C2:D2"/>
    <mergeCell ref="C5:E5"/>
    <mergeCell ref="C6:E6"/>
    <mergeCell ref="C7:E7"/>
    <mergeCell ref="C8:E8"/>
    <mergeCell ref="C9:E9"/>
  </mergeCells>
  <hyperlinks>
    <hyperlink ref="C11" r:id="rId1" xr:uid="{63457E89-A24D-4D61-9033-CCC9383E3704}"/>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60FF-776D-4FA3-BBA5-ADEBD0C523EA}">
  <dimension ref="A1:J155"/>
  <sheetViews>
    <sheetView showGridLines="0" topLeftCell="A129"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66" t="s">
        <v>29</v>
      </c>
      <c r="D5" s="567"/>
      <c r="E5" s="567"/>
      <c r="F5" s="567"/>
      <c r="G5" s="568"/>
    </row>
    <row r="6" spans="1:8" ht="18" customHeight="1" x14ac:dyDescent="0.55000000000000004">
      <c r="B6" s="42" t="s">
        <v>239</v>
      </c>
      <c r="C6" s="569">
        <v>4000</v>
      </c>
      <c r="D6" s="570"/>
      <c r="E6" s="570"/>
      <c r="F6" s="570"/>
      <c r="G6" s="571"/>
    </row>
    <row r="7" spans="1:8" ht="18" customHeight="1" x14ac:dyDescent="0.55000000000000004">
      <c r="B7" s="42" t="s">
        <v>241</v>
      </c>
      <c r="C7" s="572">
        <v>2500</v>
      </c>
      <c r="D7" s="573"/>
      <c r="E7" s="573"/>
      <c r="F7" s="573"/>
      <c r="G7" s="574"/>
    </row>
    <row r="8" spans="1:8" ht="18" customHeight="1" x14ac:dyDescent="0.55000000000000004">
      <c r="C8"/>
      <c r="D8"/>
      <c r="E8"/>
      <c r="F8"/>
      <c r="G8"/>
    </row>
    <row r="9" spans="1:8" ht="18" customHeight="1" x14ac:dyDescent="0.55000000000000004">
      <c r="B9" s="42" t="s">
        <v>243</v>
      </c>
      <c r="C9" s="566" t="s">
        <v>606</v>
      </c>
      <c r="D9" s="567"/>
      <c r="E9" s="567"/>
      <c r="F9" s="567"/>
      <c r="G9" s="568"/>
    </row>
    <row r="10" spans="1:8" ht="18" customHeight="1" x14ac:dyDescent="0.55000000000000004">
      <c r="B10" s="42" t="s">
        <v>245</v>
      </c>
      <c r="C10" s="575" t="s">
        <v>607</v>
      </c>
      <c r="D10" s="576"/>
      <c r="E10" s="576"/>
      <c r="F10" s="576"/>
      <c r="G10" s="577"/>
    </row>
    <row r="11" spans="1:8" ht="18" customHeight="1" x14ac:dyDescent="0.55000000000000004">
      <c r="B11" s="42" t="s">
        <v>247</v>
      </c>
      <c r="C11" s="564" t="s">
        <v>608</v>
      </c>
      <c r="D11" s="565"/>
      <c r="E11" s="565"/>
      <c r="F11" s="565"/>
      <c r="G11" s="56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8" ht="18" customHeight="1" x14ac:dyDescent="0.55000000000000004">
      <c r="A17" s="110" t="s">
        <v>105</v>
      </c>
      <c r="B17" s="105" t="s">
        <v>106</v>
      </c>
    </row>
    <row r="18" spans="1:8" ht="18" customHeight="1" x14ac:dyDescent="0.55000000000000004">
      <c r="A18" s="42" t="s">
        <v>107</v>
      </c>
      <c r="B18" s="44" t="s">
        <v>108</v>
      </c>
      <c r="D18" s="111"/>
      <c r="E18" s="111"/>
      <c r="F18" s="111"/>
      <c r="G18" s="111"/>
      <c r="H18" s="169">
        <f>(D18+E18)-G18</f>
        <v>0</v>
      </c>
    </row>
    <row r="19" spans="1:8" ht="45" customHeight="1" x14ac:dyDescent="0.55000000000000004">
      <c r="A19" s="168" t="s">
        <v>109</v>
      </c>
      <c r="B19" s="154"/>
      <c r="C19" s="154"/>
      <c r="D19" s="109" t="s">
        <v>99</v>
      </c>
      <c r="E19" s="109" t="s">
        <v>100</v>
      </c>
      <c r="F19" s="109" t="s">
        <v>249</v>
      </c>
      <c r="G19" s="109" t="s">
        <v>250</v>
      </c>
      <c r="H19" s="109" t="s">
        <v>251</v>
      </c>
    </row>
    <row r="20" spans="1:8" ht="18" customHeight="1" x14ac:dyDescent="0.55000000000000004">
      <c r="A20" s="110" t="s">
        <v>112</v>
      </c>
      <c r="B20" s="105" t="s">
        <v>113</v>
      </c>
    </row>
    <row r="21" spans="1:8" ht="18" customHeight="1" x14ac:dyDescent="0.55000000000000004">
      <c r="A21" s="42" t="s">
        <v>114</v>
      </c>
      <c r="B21" s="44" t="s">
        <v>115</v>
      </c>
      <c r="D21" s="113">
        <v>52635.437439333167</v>
      </c>
      <c r="E21" s="120">
        <v>51087.255749650627</v>
      </c>
      <c r="F21" s="120"/>
      <c r="G21" s="113"/>
      <c r="H21" s="114">
        <f>(D21+E21)-F21-G21</f>
        <v>103722.6931889838</v>
      </c>
    </row>
    <row r="22" spans="1:8" ht="18" customHeight="1" x14ac:dyDescent="0.55000000000000004">
      <c r="A22" s="42" t="s">
        <v>116</v>
      </c>
      <c r="B22" s="44" t="s">
        <v>117</v>
      </c>
      <c r="D22" s="113">
        <v>0</v>
      </c>
      <c r="E22" s="120">
        <v>0</v>
      </c>
      <c r="F22" s="120"/>
      <c r="G22" s="113"/>
      <c r="H22" s="114">
        <f t="shared" ref="H22:H34" si="0">(D22+E22)-F22-G22</f>
        <v>0</v>
      </c>
    </row>
    <row r="23" spans="1:8" ht="18" customHeight="1" x14ac:dyDescent="0.55000000000000004">
      <c r="A23" s="42" t="s">
        <v>118</v>
      </c>
      <c r="B23" s="44" t="s">
        <v>119</v>
      </c>
      <c r="D23" s="113">
        <v>0</v>
      </c>
      <c r="E23" s="120">
        <v>0</v>
      </c>
      <c r="F23" s="120"/>
      <c r="G23" s="113"/>
      <c r="H23" s="114">
        <f t="shared" si="0"/>
        <v>0</v>
      </c>
    </row>
    <row r="24" spans="1:8" ht="18" customHeight="1" x14ac:dyDescent="0.55000000000000004">
      <c r="A24" s="42" t="s">
        <v>120</v>
      </c>
      <c r="B24" s="44" t="s">
        <v>121</v>
      </c>
      <c r="D24" s="113">
        <v>0</v>
      </c>
      <c r="E24" s="120">
        <v>0</v>
      </c>
      <c r="F24" s="120"/>
      <c r="G24" s="113"/>
      <c r="H24" s="114">
        <f t="shared" si="0"/>
        <v>0</v>
      </c>
    </row>
    <row r="25" spans="1:8" ht="18" customHeight="1" x14ac:dyDescent="0.55000000000000004">
      <c r="A25" s="42" t="s">
        <v>122</v>
      </c>
      <c r="B25" s="44" t="s">
        <v>123</v>
      </c>
      <c r="D25" s="113">
        <v>0</v>
      </c>
      <c r="E25" s="120">
        <v>0</v>
      </c>
      <c r="F25" s="120"/>
      <c r="G25" s="113"/>
      <c r="H25" s="114">
        <f t="shared" si="0"/>
        <v>0</v>
      </c>
    </row>
    <row r="26" spans="1:8" ht="18" customHeight="1" x14ac:dyDescent="0.55000000000000004">
      <c r="A26" s="42" t="s">
        <v>124</v>
      </c>
      <c r="B26" s="44" t="s">
        <v>125</v>
      </c>
      <c r="D26" s="113">
        <v>0</v>
      </c>
      <c r="E26" s="120">
        <v>0</v>
      </c>
      <c r="F26" s="120"/>
      <c r="G26" s="113"/>
      <c r="H26" s="114">
        <f t="shared" si="0"/>
        <v>0</v>
      </c>
    </row>
    <row r="27" spans="1:8" ht="18" customHeight="1" x14ac:dyDescent="0.55000000000000004">
      <c r="A27" s="42" t="s">
        <v>126</v>
      </c>
      <c r="B27" s="44" t="s">
        <v>185</v>
      </c>
      <c r="D27" s="113">
        <v>217303</v>
      </c>
      <c r="E27" s="120">
        <v>210911.40258806924</v>
      </c>
      <c r="F27" s="120"/>
      <c r="G27" s="113"/>
      <c r="H27" s="114">
        <f t="shared" si="0"/>
        <v>428214.40258806921</v>
      </c>
    </row>
    <row r="28" spans="1:8" ht="18" customHeight="1" x14ac:dyDescent="0.55000000000000004">
      <c r="A28" s="42" t="s">
        <v>127</v>
      </c>
      <c r="B28" s="44" t="s">
        <v>128</v>
      </c>
      <c r="D28" s="113">
        <v>0</v>
      </c>
      <c r="E28" s="120">
        <v>0</v>
      </c>
      <c r="F28" s="120"/>
      <c r="G28" s="113"/>
      <c r="H28" s="114">
        <f t="shared" si="0"/>
        <v>0</v>
      </c>
    </row>
    <row r="29" spans="1:8" ht="18" customHeight="1" x14ac:dyDescent="0.55000000000000004">
      <c r="A29" s="42" t="s">
        <v>129</v>
      </c>
      <c r="B29" s="44" t="s">
        <v>130</v>
      </c>
      <c r="D29" s="113">
        <v>0</v>
      </c>
      <c r="E29" s="120">
        <v>0</v>
      </c>
      <c r="F29" s="120"/>
      <c r="G29" s="113"/>
      <c r="H29" s="114">
        <f t="shared" si="0"/>
        <v>0</v>
      </c>
    </row>
    <row r="30" spans="1:8" ht="18" customHeight="1" x14ac:dyDescent="0.55000000000000004">
      <c r="A30" s="42" t="s">
        <v>131</v>
      </c>
      <c r="B30" s="43" t="s">
        <v>609</v>
      </c>
      <c r="D30" s="113">
        <v>52656.8445412</v>
      </c>
      <c r="E30" s="120">
        <v>51108.03319809855</v>
      </c>
      <c r="F30" s="120"/>
      <c r="G30" s="113"/>
      <c r="H30" s="114">
        <f t="shared" si="0"/>
        <v>103764.87773929855</v>
      </c>
    </row>
    <row r="31" spans="1:8" ht="18" customHeight="1" x14ac:dyDescent="0.55000000000000004">
      <c r="A31" s="42" t="s">
        <v>133</v>
      </c>
      <c r="B31" s="43" t="s">
        <v>610</v>
      </c>
      <c r="D31" s="113">
        <v>17271.496619999998</v>
      </c>
      <c r="E31" s="120">
        <v>16763.484981428221</v>
      </c>
      <c r="F31" s="120"/>
      <c r="G31" s="113"/>
      <c r="H31" s="114">
        <f t="shared" si="0"/>
        <v>34034.981601428219</v>
      </c>
    </row>
    <row r="32" spans="1:8" ht="18" customHeight="1" x14ac:dyDescent="0.55000000000000004">
      <c r="A32" s="42" t="s">
        <v>134</v>
      </c>
      <c r="B32" s="43" t="s">
        <v>611</v>
      </c>
      <c r="D32" s="113">
        <v>297288.46000000002</v>
      </c>
      <c r="E32" s="120">
        <v>288544.22659533977</v>
      </c>
      <c r="F32" s="120"/>
      <c r="G32" s="113"/>
      <c r="H32" s="114">
        <f t="shared" si="0"/>
        <v>585832.68659533979</v>
      </c>
    </row>
    <row r="33" spans="1:8" ht="18" customHeight="1" x14ac:dyDescent="0.55000000000000004">
      <c r="A33" s="42" t="s">
        <v>135</v>
      </c>
      <c r="B33" s="43" t="s">
        <v>612</v>
      </c>
      <c r="D33" s="113">
        <v>0</v>
      </c>
      <c r="E33" s="120">
        <v>0</v>
      </c>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SUM(D21:D34)</f>
        <v>637155.23860053322</v>
      </c>
      <c r="E36" s="114">
        <f>SUM(E21:E34)</f>
        <v>618414.40311258635</v>
      </c>
      <c r="F36" s="114">
        <f>SUM(F21:F34)</f>
        <v>0</v>
      </c>
      <c r="G36" s="114">
        <f>SUM(G21:G34)</f>
        <v>0</v>
      </c>
      <c r="H36" s="114">
        <f>SUM(H21:H34)</f>
        <v>1255569.6417131196</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113">
        <v>71519.25280451405</v>
      </c>
      <c r="E40" s="120">
        <v>69415.635868123136</v>
      </c>
      <c r="F40" s="120"/>
      <c r="G40" s="113"/>
      <c r="H40" s="114">
        <f>(D40+E40)-F40-G40</f>
        <v>140934.88867263717</v>
      </c>
    </row>
    <row r="41" spans="1:8" ht="18" customHeight="1" x14ac:dyDescent="0.55000000000000004">
      <c r="A41" s="42" t="s">
        <v>193</v>
      </c>
      <c r="B41" s="44" t="s">
        <v>141</v>
      </c>
      <c r="D41" s="113">
        <v>39496.6875</v>
      </c>
      <c r="E41" s="120">
        <v>38334.959748405046</v>
      </c>
      <c r="F41" s="120"/>
      <c r="G41" s="113"/>
      <c r="H41" s="114">
        <f t="shared" ref="H41:H47" si="1">(D41+E41)-F41-G41</f>
        <v>77831.647248405046</v>
      </c>
    </row>
    <row r="42" spans="1:8" ht="18" customHeight="1" x14ac:dyDescent="0.55000000000000004">
      <c r="A42" s="42" t="s">
        <v>194</v>
      </c>
      <c r="B42" s="44" t="s">
        <v>142</v>
      </c>
      <c r="D42" s="113">
        <v>152460.85903344987</v>
      </c>
      <c r="E42" s="120">
        <v>147976.48269249307</v>
      </c>
      <c r="F42" s="120"/>
      <c r="G42" s="113"/>
      <c r="H42" s="114">
        <f t="shared" si="1"/>
        <v>300437.34172594291</v>
      </c>
    </row>
    <row r="43" spans="1:8" ht="18" customHeight="1" x14ac:dyDescent="0.55000000000000004">
      <c r="A43" s="42" t="s">
        <v>195</v>
      </c>
      <c r="B43" s="44" t="s">
        <v>143</v>
      </c>
      <c r="D43" s="113">
        <v>0</v>
      </c>
      <c r="E43" s="120">
        <v>0</v>
      </c>
      <c r="F43" s="120"/>
      <c r="G43" s="113"/>
      <c r="H43" s="114">
        <f t="shared" si="1"/>
        <v>0</v>
      </c>
    </row>
    <row r="44" spans="1:8" ht="18" customHeight="1" x14ac:dyDescent="0.55000000000000004">
      <c r="A44" s="42" t="s">
        <v>144</v>
      </c>
      <c r="B44" s="43" t="s">
        <v>613</v>
      </c>
      <c r="D44" s="121">
        <v>1314.031746031746</v>
      </c>
      <c r="E44" s="122">
        <v>1275.3817416271527</v>
      </c>
      <c r="F44" s="122"/>
      <c r="G44" s="121"/>
      <c r="H44" s="114">
        <f t="shared" si="1"/>
        <v>2589.4134876588987</v>
      </c>
    </row>
    <row r="45" spans="1:8" ht="18" customHeight="1" x14ac:dyDescent="0.55000000000000004">
      <c r="A45" s="42" t="s">
        <v>145</v>
      </c>
      <c r="B45" s="43" t="s">
        <v>614</v>
      </c>
      <c r="D45" s="113">
        <v>454523.18999999989</v>
      </c>
      <c r="E45" s="120">
        <v>441154.16497564904</v>
      </c>
      <c r="F45" s="120"/>
      <c r="G45" s="113">
        <v>593350.68999999901</v>
      </c>
      <c r="H45" s="114">
        <f t="shared" si="1"/>
        <v>302326.66497564991</v>
      </c>
    </row>
    <row r="46" spans="1:8" ht="18" customHeight="1" x14ac:dyDescent="0.55000000000000004">
      <c r="A46" s="42" t="s">
        <v>146</v>
      </c>
      <c r="B46" s="43" t="s">
        <v>615</v>
      </c>
      <c r="D46" s="113">
        <v>24167.95</v>
      </c>
      <c r="E46" s="120">
        <v>23457.09093835947</v>
      </c>
      <c r="F46" s="120"/>
      <c r="G46" s="113"/>
      <c r="H46" s="114">
        <f t="shared" si="1"/>
        <v>47625.040938359467</v>
      </c>
    </row>
    <row r="47" spans="1:8" ht="18" customHeight="1" x14ac:dyDescent="0.55000000000000004">
      <c r="A47" s="42" t="s">
        <v>147</v>
      </c>
      <c r="B47" s="43"/>
      <c r="D47" s="113"/>
      <c r="E47" s="120"/>
      <c r="F47" s="120"/>
      <c r="G47" s="113"/>
      <c r="H47" s="114">
        <f t="shared" si="1"/>
        <v>0</v>
      </c>
    </row>
    <row r="49" spans="1:8" ht="18" customHeight="1" x14ac:dyDescent="0.55000000000000004">
      <c r="A49" s="110" t="s">
        <v>148</v>
      </c>
      <c r="B49" s="105" t="s">
        <v>255</v>
      </c>
      <c r="C49" s="105" t="s">
        <v>253</v>
      </c>
      <c r="D49" s="114">
        <f>SUM(D40:D47)</f>
        <v>743481.97108399554</v>
      </c>
      <c r="E49" s="114">
        <f>SUM(E40:E47)</f>
        <v>721613.71596465691</v>
      </c>
      <c r="F49" s="114">
        <f>SUM(F40:F47)</f>
        <v>0</v>
      </c>
      <c r="G49" s="114">
        <f>SUM(G40:G47)</f>
        <v>593350.68999999901</v>
      </c>
      <c r="H49" s="114">
        <f>SUM(H40:H47)</f>
        <v>871744.99704865343</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113">
        <v>9868923.5601923093</v>
      </c>
      <c r="E53" s="120">
        <v>9578645.9925293326</v>
      </c>
      <c r="F53" s="125"/>
      <c r="G53" s="125"/>
      <c r="H53" s="114">
        <f>(D53+E53)-F53-G53</f>
        <v>19447569.552721642</v>
      </c>
    </row>
    <row r="54" spans="1:8" ht="18" customHeight="1" x14ac:dyDescent="0.55000000000000004">
      <c r="A54" s="42" t="s">
        <v>260</v>
      </c>
      <c r="B54" s="130" t="s">
        <v>616</v>
      </c>
      <c r="D54" s="113">
        <v>424450.76999999996</v>
      </c>
      <c r="E54" s="120">
        <v>411966.27395979792</v>
      </c>
      <c r="F54" s="120"/>
      <c r="G54" s="113"/>
      <c r="H54" s="114">
        <f t="shared" ref="H54:H62" si="2">(D54+E54)-F54-G54</f>
        <v>836417.04395979783</v>
      </c>
    </row>
    <row r="55" spans="1:8" ht="18" customHeight="1" x14ac:dyDescent="0.55000000000000004">
      <c r="A55" s="42" t="s">
        <v>262</v>
      </c>
      <c r="B55" s="133" t="s">
        <v>617</v>
      </c>
      <c r="D55" s="113">
        <v>466939.61999999988</v>
      </c>
      <c r="E55" s="120">
        <v>453205.38684758166</v>
      </c>
      <c r="F55" s="120"/>
      <c r="G55" s="113">
        <v>776795.37999999896</v>
      </c>
      <c r="H55" s="114">
        <f t="shared" si="2"/>
        <v>143349.62684758264</v>
      </c>
    </row>
    <row r="56" spans="1:8" ht="18" customHeight="1" x14ac:dyDescent="0.55000000000000004">
      <c r="A56" s="42" t="s">
        <v>264</v>
      </c>
      <c r="B56" s="185" t="s">
        <v>618</v>
      </c>
      <c r="D56" s="131">
        <v>1457319.38</v>
      </c>
      <c r="E56" s="132">
        <v>1414454.8140365086</v>
      </c>
      <c r="F56" s="120"/>
      <c r="G56" s="113"/>
      <c r="H56" s="114">
        <f t="shared" si="2"/>
        <v>2871774.1940365084</v>
      </c>
    </row>
    <row r="57" spans="1:8" ht="18" customHeight="1" x14ac:dyDescent="0.55000000000000004">
      <c r="A57" s="42" t="s">
        <v>266</v>
      </c>
      <c r="B57" s="130"/>
      <c r="D57" s="113"/>
      <c r="E57" s="120"/>
      <c r="F57" s="120"/>
      <c r="G57" s="113"/>
      <c r="H57" s="114">
        <f t="shared" si="2"/>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2"/>
        <v>0</v>
      </c>
    </row>
    <row r="60" spans="1:8" ht="18" customHeight="1" x14ac:dyDescent="0.55000000000000004">
      <c r="A60" s="42" t="s">
        <v>272</v>
      </c>
      <c r="B60" s="127"/>
      <c r="C60" s="126"/>
      <c r="D60" s="125"/>
      <c r="E60" s="125"/>
      <c r="F60" s="125"/>
      <c r="G60" s="125"/>
      <c r="H60" s="114">
        <f t="shared" si="2"/>
        <v>0</v>
      </c>
    </row>
    <row r="61" spans="1:8" ht="18" customHeight="1" x14ac:dyDescent="0.55000000000000004">
      <c r="A61" s="42" t="s">
        <v>274</v>
      </c>
      <c r="B61" s="127"/>
      <c r="C61" s="126"/>
      <c r="D61" s="125"/>
      <c r="E61" s="125"/>
      <c r="F61" s="125"/>
      <c r="G61" s="125"/>
      <c r="H61" s="114">
        <f t="shared" si="2"/>
        <v>0</v>
      </c>
    </row>
    <row r="62" spans="1:8" ht="18" customHeight="1" x14ac:dyDescent="0.55000000000000004">
      <c r="A62" s="42" t="s">
        <v>275</v>
      </c>
      <c r="B62" s="127"/>
      <c r="C62" s="126"/>
      <c r="D62" s="125"/>
      <c r="E62" s="125"/>
      <c r="F62" s="125"/>
      <c r="G62" s="125"/>
      <c r="H62" s="114">
        <f t="shared" si="2"/>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12217633.330192309</v>
      </c>
      <c r="E64" s="114">
        <f>SUM(E53:E62)</f>
        <v>11858272.467373222</v>
      </c>
      <c r="F64" s="114">
        <f>SUM(F53:F62)</f>
        <v>0</v>
      </c>
      <c r="G64" s="114">
        <f>SUM(G53:G62)</f>
        <v>776795.37999999896</v>
      </c>
      <c r="H64" s="114">
        <f>SUM(H53:H62)</f>
        <v>23299110.417565532</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13">
        <v>161464.19958035467</v>
      </c>
      <c r="E68" s="120">
        <v>156715.00532092305</v>
      </c>
      <c r="F68" s="120"/>
      <c r="G68" s="188"/>
      <c r="H68" s="114">
        <f>(D68+E68)-F68-G68</f>
        <v>318179.20490127773</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161464.19958035467</v>
      </c>
      <c r="E74" s="135">
        <f>SUM(E68:E72)</f>
        <v>156715.00532092305</v>
      </c>
      <c r="F74" s="135">
        <f>SUM(F68:F72)</f>
        <v>0</v>
      </c>
      <c r="G74" s="114">
        <f>SUM(G68:G72)</f>
        <v>0</v>
      </c>
      <c r="H74" s="114">
        <f>SUM(H68:H72)</f>
        <v>318179.20490127773</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22">
        <v>80462.51723728067</v>
      </c>
      <c r="E77" s="136"/>
      <c r="F77" s="122"/>
      <c r="G77" s="113"/>
      <c r="H77" s="114">
        <f>(D77-F77-G77)</f>
        <v>80462.51723728067</v>
      </c>
    </row>
    <row r="78" spans="1:10" ht="18" customHeight="1" x14ac:dyDescent="0.55000000000000004">
      <c r="A78" s="42" t="s">
        <v>205</v>
      </c>
      <c r="B78" s="44" t="s">
        <v>156</v>
      </c>
      <c r="D78" s="113"/>
      <c r="E78" s="136"/>
      <c r="F78" s="122"/>
      <c r="G78" s="113"/>
      <c r="H78" s="114">
        <f>(D78-F78-G78)</f>
        <v>0</v>
      </c>
    </row>
    <row r="79" spans="1:10" ht="18" customHeight="1" x14ac:dyDescent="0.55000000000000004">
      <c r="A79" s="42" t="s">
        <v>206</v>
      </c>
      <c r="B79" s="44" t="s">
        <v>157</v>
      </c>
      <c r="D79" s="113"/>
      <c r="E79" s="136"/>
      <c r="F79" s="122"/>
      <c r="G79" s="113"/>
      <c r="H79" s="114">
        <f>(D79-F79-G79)</f>
        <v>0</v>
      </c>
    </row>
    <row r="80" spans="1:10" ht="18" customHeight="1" x14ac:dyDescent="0.55000000000000004">
      <c r="A80" s="42" t="s">
        <v>207</v>
      </c>
      <c r="B80" s="44" t="s">
        <v>158</v>
      </c>
      <c r="D80" s="113"/>
      <c r="E80" s="136"/>
      <c r="F80" s="122"/>
      <c r="G80" s="113"/>
      <c r="H80" s="114">
        <f>(D80-F80-G80)</f>
        <v>0</v>
      </c>
    </row>
    <row r="81" spans="1:8" ht="18" customHeight="1" x14ac:dyDescent="0.55000000000000004">
      <c r="A81" s="42"/>
      <c r="H81" s="137"/>
    </row>
    <row r="82" spans="1:8" ht="18" customHeight="1" x14ac:dyDescent="0.55000000000000004">
      <c r="A82" s="42" t="s">
        <v>159</v>
      </c>
      <c r="B82" s="105" t="s">
        <v>282</v>
      </c>
      <c r="C82" s="105" t="s">
        <v>253</v>
      </c>
      <c r="D82" s="114">
        <f>SUM(D77:D80)</f>
        <v>80462.51723728067</v>
      </c>
      <c r="E82" s="138"/>
      <c r="F82" s="114">
        <f>SUM(F77:F80)</f>
        <v>0</v>
      </c>
      <c r="G82" s="114">
        <f>SUM(G77:G80)</f>
        <v>0</v>
      </c>
      <c r="H82" s="114">
        <f>SUM(H77:H80)</f>
        <v>80462.51723728067</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113"/>
      <c r="E87" s="120"/>
      <c r="F87" s="120"/>
      <c r="G87" s="113"/>
      <c r="H87" s="114">
        <f t="shared" ref="H87:H96" si="3">(D87+E87)-F87-G87</f>
        <v>0</v>
      </c>
    </row>
    <row r="88" spans="1:8" ht="18" customHeight="1" x14ac:dyDescent="0.55000000000000004">
      <c r="A88" s="42" t="s">
        <v>210</v>
      </c>
      <c r="B88" s="44" t="s">
        <v>186</v>
      </c>
      <c r="D88" s="113"/>
      <c r="E88" s="120"/>
      <c r="F88" s="120"/>
      <c r="G88" s="113"/>
      <c r="H88" s="114">
        <f t="shared" si="3"/>
        <v>0</v>
      </c>
    </row>
    <row r="89" spans="1:8" ht="18" customHeight="1" x14ac:dyDescent="0.55000000000000004">
      <c r="A89" s="42" t="s">
        <v>211</v>
      </c>
      <c r="B89" s="44" t="s">
        <v>162</v>
      </c>
      <c r="D89" s="113"/>
      <c r="E89" s="120"/>
      <c r="F89" s="120"/>
      <c r="G89" s="113"/>
      <c r="H89" s="114">
        <f t="shared" si="3"/>
        <v>0</v>
      </c>
    </row>
    <row r="90" spans="1:8" ht="18" customHeight="1" x14ac:dyDescent="0.55000000000000004">
      <c r="A90" s="42" t="s">
        <v>212</v>
      </c>
      <c r="B90" s="44" t="s">
        <v>163</v>
      </c>
      <c r="D90" s="113"/>
      <c r="E90" s="120"/>
      <c r="F90" s="120"/>
      <c r="G90" s="113"/>
      <c r="H90" s="114">
        <f t="shared" si="3"/>
        <v>0</v>
      </c>
    </row>
    <row r="91" spans="1:8" ht="18" customHeight="1" x14ac:dyDescent="0.55000000000000004">
      <c r="A91" s="42" t="s">
        <v>213</v>
      </c>
      <c r="B91" s="44" t="s">
        <v>164</v>
      </c>
      <c r="D91" s="113">
        <v>230762.25330518361</v>
      </c>
      <c r="E91" s="120">
        <v>223974.7748948684</v>
      </c>
      <c r="F91" s="120"/>
      <c r="G91" s="113"/>
      <c r="H91" s="114">
        <f t="shared" si="3"/>
        <v>454737.02820005198</v>
      </c>
    </row>
    <row r="92" spans="1:8" ht="18" customHeight="1" x14ac:dyDescent="0.55000000000000004">
      <c r="A92" s="42" t="s">
        <v>214</v>
      </c>
      <c r="B92" s="44" t="s">
        <v>187</v>
      </c>
      <c r="D92" s="139"/>
      <c r="E92" s="120"/>
      <c r="F92" s="189"/>
      <c r="G92" s="139"/>
      <c r="H92" s="114">
        <f t="shared" si="3"/>
        <v>0</v>
      </c>
    </row>
    <row r="93" spans="1:8" ht="18" customHeight="1" x14ac:dyDescent="0.55000000000000004">
      <c r="A93" s="42" t="s">
        <v>215</v>
      </c>
      <c r="B93" s="44" t="s">
        <v>189</v>
      </c>
      <c r="D93" s="113"/>
      <c r="E93" s="120"/>
      <c r="F93" s="120"/>
      <c r="G93" s="113"/>
      <c r="H93" s="114">
        <f t="shared" si="3"/>
        <v>0</v>
      </c>
    </row>
    <row r="94" spans="1:8" ht="18" customHeight="1" x14ac:dyDescent="0.55000000000000004">
      <c r="A94" s="42" t="s">
        <v>216</v>
      </c>
      <c r="B94" s="130"/>
      <c r="D94" s="113"/>
      <c r="E94" s="120"/>
      <c r="F94" s="120"/>
      <c r="G94" s="113"/>
      <c r="H94" s="114">
        <f t="shared" si="3"/>
        <v>0</v>
      </c>
    </row>
    <row r="95" spans="1:8" ht="18" customHeight="1" x14ac:dyDescent="0.55000000000000004">
      <c r="A95" s="42" t="s">
        <v>284</v>
      </c>
      <c r="B95" s="130"/>
      <c r="D95" s="113"/>
      <c r="E95" s="120"/>
      <c r="F95" s="120"/>
      <c r="G95" s="113"/>
      <c r="H95" s="114">
        <f t="shared" si="3"/>
        <v>0</v>
      </c>
    </row>
    <row r="96" spans="1:8" ht="18" customHeight="1" x14ac:dyDescent="0.55000000000000004">
      <c r="A96" s="42" t="s">
        <v>285</v>
      </c>
      <c r="B96" s="130"/>
      <c r="D96" s="113"/>
      <c r="E96" s="120"/>
      <c r="F96" s="120"/>
      <c r="G96" s="113"/>
      <c r="H96" s="114">
        <f t="shared" si="3"/>
        <v>0</v>
      </c>
    </row>
    <row r="97" spans="1:8" ht="18" customHeight="1" x14ac:dyDescent="0.55000000000000004">
      <c r="A97" s="42"/>
    </row>
    <row r="98" spans="1:8" ht="18" customHeight="1" x14ac:dyDescent="0.55000000000000004">
      <c r="A98" s="110" t="s">
        <v>166</v>
      </c>
      <c r="B98" s="105" t="s">
        <v>286</v>
      </c>
      <c r="C98" s="105" t="s">
        <v>253</v>
      </c>
      <c r="D98" s="114">
        <f>SUM(D86:D96)</f>
        <v>230762.25330518361</v>
      </c>
      <c r="E98" s="114">
        <f>SUM(E86:E96)</f>
        <v>223974.7748948684</v>
      </c>
      <c r="F98" s="114">
        <f>SUM(F86:F96)</f>
        <v>0</v>
      </c>
      <c r="G98" s="114">
        <f>SUM(G86:G96)</f>
        <v>0</v>
      </c>
      <c r="H98" s="114">
        <f>SUM(H86:H96)</f>
        <v>454737.02820005198</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42917.204448215736</v>
      </c>
      <c r="E102" s="120">
        <v>41654.868019917376</v>
      </c>
      <c r="F102" s="120"/>
      <c r="G102" s="113"/>
      <c r="H102" s="114">
        <f>(D102+E102)-F102-G102</f>
        <v>84572.072468133119</v>
      </c>
    </row>
    <row r="103" spans="1:8" ht="18" customHeight="1" x14ac:dyDescent="0.55000000000000004">
      <c r="A103" s="42" t="s">
        <v>220</v>
      </c>
      <c r="B103" s="44" t="s">
        <v>168</v>
      </c>
      <c r="D103" s="113"/>
      <c r="E103" s="120"/>
      <c r="F103" s="120"/>
      <c r="G103" s="113"/>
      <c r="H103" s="114">
        <f>(D103+E103)-F103-G103</f>
        <v>0</v>
      </c>
    </row>
    <row r="104" spans="1:8" ht="18" customHeight="1" x14ac:dyDescent="0.55000000000000004">
      <c r="A104" s="42" t="s">
        <v>221</v>
      </c>
      <c r="B104" s="130"/>
      <c r="D104" s="113"/>
      <c r="E104" s="120"/>
      <c r="F104" s="120"/>
      <c r="G104" s="113"/>
      <c r="H104" s="114">
        <f>(D104+E104)-F104-G104</f>
        <v>0</v>
      </c>
    </row>
    <row r="105" spans="1:8" ht="18" customHeight="1" x14ac:dyDescent="0.55000000000000004">
      <c r="A105" s="42" t="s">
        <v>288</v>
      </c>
      <c r="B105" s="130"/>
      <c r="D105" s="113"/>
      <c r="E105" s="120"/>
      <c r="F105" s="120"/>
      <c r="G105" s="113"/>
      <c r="H105" s="114">
        <f>(D105+E105)-F105-G105</f>
        <v>0</v>
      </c>
    </row>
    <row r="106" spans="1:8" ht="18" customHeight="1" x14ac:dyDescent="0.55000000000000004">
      <c r="A106" s="42" t="s">
        <v>289</v>
      </c>
      <c r="B106" s="130"/>
      <c r="D106" s="113"/>
      <c r="E106" s="120"/>
      <c r="F106" s="120"/>
      <c r="G106" s="113"/>
      <c r="H106" s="114">
        <f>(D106+E106)-F106-G106</f>
        <v>0</v>
      </c>
    </row>
    <row r="107" spans="1:8" ht="18" customHeight="1" x14ac:dyDescent="0.55000000000000004">
      <c r="B107" s="105"/>
    </row>
    <row r="108" spans="1:8" ht="18" customHeight="1" x14ac:dyDescent="0.55000000000000004">
      <c r="A108" s="110" t="s">
        <v>170</v>
      </c>
      <c r="B108" s="105" t="s">
        <v>290</v>
      </c>
      <c r="C108" s="105" t="s">
        <v>253</v>
      </c>
      <c r="D108" s="114">
        <f>SUM(D102:D106)</f>
        <v>42917.204448215736</v>
      </c>
      <c r="E108" s="114">
        <f>SUM(E102:E106)</f>
        <v>41654.868019917376</v>
      </c>
      <c r="F108" s="114">
        <f>SUM(F102:F106)</f>
        <v>0</v>
      </c>
      <c r="G108" s="114">
        <f>SUM(G102:G106)</f>
        <v>0</v>
      </c>
      <c r="H108" s="114">
        <f>SUM(H102:H106)</f>
        <v>84572.072468133119</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6720914.3799999999</v>
      </c>
      <c r="G111" s="113"/>
      <c r="H111" s="114">
        <f>F111-G111</f>
        <v>6720914.3799999999</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0.97058670422437443</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223764792</v>
      </c>
      <c r="F117" s="145"/>
    </row>
    <row r="118" spans="1:7" ht="18" customHeight="1" x14ac:dyDescent="0.55000000000000004">
      <c r="A118" s="42" t="s">
        <v>304</v>
      </c>
      <c r="B118" s="44" t="s">
        <v>305</v>
      </c>
      <c r="E118" s="113">
        <v>20771073</v>
      </c>
      <c r="F118" s="145"/>
    </row>
    <row r="119" spans="1:7" ht="18" customHeight="1" x14ac:dyDescent="0.55000000000000004">
      <c r="A119" s="42" t="s">
        <v>306</v>
      </c>
      <c r="B119" s="105" t="s">
        <v>307</v>
      </c>
      <c r="E119" s="114">
        <f>SUM(E117:E118)</f>
        <v>244535865</v>
      </c>
      <c r="F119" s="146"/>
    </row>
    <row r="120" spans="1:7" ht="18" customHeight="1" x14ac:dyDescent="0.55000000000000004">
      <c r="A120" s="42"/>
      <c r="B120" s="105"/>
      <c r="F120" s="126"/>
    </row>
    <row r="121" spans="1:7" ht="18" customHeight="1" x14ac:dyDescent="0.55000000000000004">
      <c r="A121" s="42" t="s">
        <v>308</v>
      </c>
      <c r="B121" s="105" t="s">
        <v>309</v>
      </c>
      <c r="E121" s="113">
        <v>254683598</v>
      </c>
      <c r="F121" s="145"/>
    </row>
    <row r="122" spans="1:7" ht="18" customHeight="1" x14ac:dyDescent="0.55000000000000004">
      <c r="A122" s="42"/>
      <c r="F122" s="126"/>
    </row>
    <row r="123" spans="1:7" ht="18" customHeight="1" x14ac:dyDescent="0.55000000000000004">
      <c r="A123" s="42" t="s">
        <v>310</v>
      </c>
      <c r="B123" s="105" t="s">
        <v>311</v>
      </c>
      <c r="E123" s="113">
        <f>E119-E121</f>
        <v>-10147733</v>
      </c>
      <c r="F123" s="145"/>
    </row>
    <row r="124" spans="1:7" ht="18" customHeight="1" x14ac:dyDescent="0.55000000000000004">
      <c r="A124" s="42"/>
      <c r="F124" s="126"/>
    </row>
    <row r="125" spans="1:7" ht="18" customHeight="1" x14ac:dyDescent="0.55000000000000004">
      <c r="A125" s="42" t="s">
        <v>312</v>
      </c>
      <c r="B125" s="105" t="s">
        <v>313</v>
      </c>
      <c r="E125" s="113">
        <v>-4714667</v>
      </c>
      <c r="F125" s="145"/>
    </row>
    <row r="126" spans="1:7" ht="18" customHeight="1" x14ac:dyDescent="0.55000000000000004">
      <c r="A126" s="42"/>
      <c r="F126" s="126"/>
    </row>
    <row r="127" spans="1:7" ht="18" customHeight="1" x14ac:dyDescent="0.55000000000000004">
      <c r="A127" s="42" t="s">
        <v>314</v>
      </c>
      <c r="B127" s="105" t="s">
        <v>315</v>
      </c>
      <c r="E127" s="113">
        <f>E123+E125</f>
        <v>-14862400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(D132+E132)-F132-G132</f>
        <v>0</v>
      </c>
    </row>
    <row r="133" spans="1:8" ht="18" customHeight="1" x14ac:dyDescent="0.55000000000000004">
      <c r="A133" s="42" t="s">
        <v>231</v>
      </c>
      <c r="B133" s="43"/>
      <c r="D133" s="113"/>
      <c r="E133" s="120"/>
      <c r="F133" s="120"/>
      <c r="G133" s="113"/>
      <c r="H133" s="114">
        <f>(D133+E133)-F133-G133</f>
        <v>0</v>
      </c>
    </row>
    <row r="134" spans="1:8" ht="18" customHeight="1" x14ac:dyDescent="0.55000000000000004">
      <c r="A134" s="42" t="s">
        <v>317</v>
      </c>
      <c r="B134" s="43"/>
      <c r="D134" s="113"/>
      <c r="E134" s="120"/>
      <c r="F134" s="120"/>
      <c r="G134" s="113"/>
      <c r="H134" s="114">
        <f>(D134+E134)-F134-G134</f>
        <v>0</v>
      </c>
    </row>
    <row r="135" spans="1:8" ht="18" customHeight="1" x14ac:dyDescent="0.55000000000000004">
      <c r="A135" s="42" t="s">
        <v>318</v>
      </c>
      <c r="B135" s="43"/>
      <c r="D135" s="113"/>
      <c r="E135" s="120"/>
      <c r="F135" s="120"/>
      <c r="G135" s="113"/>
      <c r="H135" s="114">
        <f>(D135+E135)-F135-G135</f>
        <v>0</v>
      </c>
    </row>
    <row r="136" spans="1:8" ht="18" customHeight="1" x14ac:dyDescent="0.55000000000000004">
      <c r="A136" s="110"/>
    </row>
    <row r="137" spans="1:8" ht="18" customHeight="1" x14ac:dyDescent="0.55000000000000004">
      <c r="A137" s="110" t="s">
        <v>174</v>
      </c>
      <c r="B137" s="105" t="s">
        <v>319</v>
      </c>
      <c r="D137" s="114">
        <f>SUM(D131:D135)</f>
        <v>0</v>
      </c>
      <c r="E137" s="114">
        <f>SUM(E131:E135)</f>
        <v>0</v>
      </c>
      <c r="F137" s="114">
        <f>SUM(F131:F135)</f>
        <v>0</v>
      </c>
      <c r="G137" s="114">
        <f>SUM(G131:G135)</f>
        <v>0</v>
      </c>
      <c r="H137" s="114">
        <f>SUM(H131:H135)</f>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D36</f>
        <v>637155.23860053322</v>
      </c>
      <c r="E141" s="147">
        <f>E36</f>
        <v>618414.40311258635</v>
      </c>
      <c r="F141" s="147">
        <f>F36</f>
        <v>0</v>
      </c>
      <c r="G141" s="147">
        <f>G36</f>
        <v>0</v>
      </c>
      <c r="H141" s="147">
        <f>H36</f>
        <v>1255569.6417131196</v>
      </c>
    </row>
    <row r="142" spans="1:8" ht="18" customHeight="1" x14ac:dyDescent="0.55000000000000004">
      <c r="A142" s="42" t="s">
        <v>148</v>
      </c>
      <c r="B142" s="105" t="s">
        <v>176</v>
      </c>
      <c r="D142" s="147">
        <f>D49</f>
        <v>743481.97108399554</v>
      </c>
      <c r="E142" s="147">
        <f>E49</f>
        <v>721613.71596465691</v>
      </c>
      <c r="F142" s="147">
        <f>F49</f>
        <v>0</v>
      </c>
      <c r="G142" s="147">
        <f>G49</f>
        <v>593350.68999999901</v>
      </c>
      <c r="H142" s="147">
        <f>H49</f>
        <v>871744.99704865343</v>
      </c>
    </row>
    <row r="143" spans="1:8" ht="18" customHeight="1" x14ac:dyDescent="0.55000000000000004">
      <c r="A143" s="42" t="s">
        <v>200</v>
      </c>
      <c r="B143" s="105" t="s">
        <v>177</v>
      </c>
      <c r="D143" s="147">
        <f>D64</f>
        <v>12217633.330192309</v>
      </c>
      <c r="E143" s="147">
        <f>E64</f>
        <v>11858272.467373222</v>
      </c>
      <c r="F143" s="147">
        <f>F64</f>
        <v>0</v>
      </c>
      <c r="G143" s="147">
        <f>G64</f>
        <v>776795.37999999896</v>
      </c>
      <c r="H143" s="147">
        <f>H64</f>
        <v>23299110.417565532</v>
      </c>
    </row>
    <row r="144" spans="1:8" ht="18" customHeight="1" x14ac:dyDescent="0.55000000000000004">
      <c r="A144" s="42" t="s">
        <v>154</v>
      </c>
      <c r="B144" s="105" t="s">
        <v>8</v>
      </c>
      <c r="D144" s="147">
        <f>D74</f>
        <v>161464.19958035467</v>
      </c>
      <c r="E144" s="147">
        <f>E74</f>
        <v>156715.00532092305</v>
      </c>
      <c r="F144" s="147">
        <f>F74</f>
        <v>0</v>
      </c>
      <c r="G144" s="147">
        <f>G74</f>
        <v>0</v>
      </c>
      <c r="H144" s="147">
        <f>H74</f>
        <v>318179.20490127773</v>
      </c>
    </row>
    <row r="145" spans="1:8" ht="18" customHeight="1" x14ac:dyDescent="0.55000000000000004">
      <c r="A145" s="42" t="s">
        <v>159</v>
      </c>
      <c r="B145" s="105" t="s">
        <v>9</v>
      </c>
      <c r="D145" s="147">
        <f>D82</f>
        <v>80462.51723728067</v>
      </c>
      <c r="E145" s="147">
        <f>E82</f>
        <v>0</v>
      </c>
      <c r="F145" s="147">
        <f>F82</f>
        <v>0</v>
      </c>
      <c r="G145" s="147">
        <f>G82</f>
        <v>0</v>
      </c>
      <c r="H145" s="147">
        <f>H82</f>
        <v>80462.51723728067</v>
      </c>
    </row>
    <row r="146" spans="1:8" ht="18" customHeight="1" x14ac:dyDescent="0.55000000000000004">
      <c r="A146" s="42" t="s">
        <v>166</v>
      </c>
      <c r="B146" s="105" t="s">
        <v>178</v>
      </c>
      <c r="D146" s="147">
        <f>D98</f>
        <v>230762.25330518361</v>
      </c>
      <c r="E146" s="147">
        <f>E98</f>
        <v>223974.7748948684</v>
      </c>
      <c r="F146" s="147">
        <f>F98</f>
        <v>0</v>
      </c>
      <c r="G146" s="147">
        <f>G98</f>
        <v>0</v>
      </c>
      <c r="H146" s="147">
        <f>H98</f>
        <v>454737.02820005198</v>
      </c>
    </row>
    <row r="147" spans="1:8" ht="18" customHeight="1" x14ac:dyDescent="0.55000000000000004">
      <c r="A147" s="42" t="s">
        <v>170</v>
      </c>
      <c r="B147" s="105" t="s">
        <v>11</v>
      </c>
      <c r="D147" s="114">
        <f>D108</f>
        <v>42917.204448215736</v>
      </c>
      <c r="E147" s="114">
        <f>E108</f>
        <v>41654.868019917376</v>
      </c>
      <c r="F147" s="114">
        <f>F108</f>
        <v>0</v>
      </c>
      <c r="G147" s="114">
        <f>G108</f>
        <v>0</v>
      </c>
      <c r="H147" s="114">
        <f>H108</f>
        <v>84572.072468133119</v>
      </c>
    </row>
    <row r="148" spans="1:8" ht="18" customHeight="1" x14ac:dyDescent="0.55000000000000004">
      <c r="A148" s="42" t="s">
        <v>235</v>
      </c>
      <c r="B148" s="105" t="s">
        <v>179</v>
      </c>
      <c r="D148" s="148" t="s">
        <v>321</v>
      </c>
      <c r="E148" s="148" t="s">
        <v>321</v>
      </c>
      <c r="F148" s="148"/>
      <c r="G148" s="148" t="s">
        <v>321</v>
      </c>
      <c r="H148" s="147">
        <f>H111</f>
        <v>6720914.3799999999</v>
      </c>
    </row>
    <row r="149" spans="1:8" ht="18" customHeight="1" x14ac:dyDescent="0.55000000000000004">
      <c r="A149" s="42" t="s">
        <v>174</v>
      </c>
      <c r="B149" s="105" t="s">
        <v>180</v>
      </c>
      <c r="D149" s="114">
        <f>D137</f>
        <v>0</v>
      </c>
      <c r="E149" s="114">
        <f>E137</f>
        <v>0</v>
      </c>
      <c r="F149" s="114">
        <f>F137</f>
        <v>0</v>
      </c>
      <c r="G149" s="114">
        <f>G137</f>
        <v>0</v>
      </c>
      <c r="H149" s="114">
        <f>H137</f>
        <v>0</v>
      </c>
    </row>
    <row r="150" spans="1:8" ht="18" customHeight="1" x14ac:dyDescent="0.55000000000000004">
      <c r="A150" s="42" t="s">
        <v>107</v>
      </c>
      <c r="B150" s="105" t="s">
        <v>108</v>
      </c>
      <c r="D150" s="114">
        <f>D18</f>
        <v>0</v>
      </c>
      <c r="E150" s="114">
        <f>E18</f>
        <v>0</v>
      </c>
      <c r="F150" s="114">
        <f>F18</f>
        <v>0</v>
      </c>
      <c r="G150" s="114">
        <f>G18</f>
        <v>0</v>
      </c>
      <c r="H150" s="114">
        <f>H18</f>
        <v>0</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SUM(D141:D150)</f>
        <v>14113876.714447873</v>
      </c>
      <c r="E152" s="199">
        <f>SUM(E141:E150)</f>
        <v>13620645.234686175</v>
      </c>
      <c r="F152" s="199">
        <f>SUM(F141:F150)</f>
        <v>0</v>
      </c>
      <c r="G152" s="199">
        <f>SUM(G141:G150)</f>
        <v>1370146.069999998</v>
      </c>
      <c r="H152" s="199">
        <f>SUM(H141:H150)</f>
        <v>33085290.259134047</v>
      </c>
    </row>
    <row r="154" spans="1:8" ht="18" customHeight="1" x14ac:dyDescent="0.55000000000000004">
      <c r="A154" s="110" t="s">
        <v>322</v>
      </c>
      <c r="B154" s="105" t="s">
        <v>323</v>
      </c>
      <c r="D154" s="200">
        <f>H152/E121</f>
        <v>0.12990742442367273</v>
      </c>
    </row>
    <row r="155" spans="1:8" ht="18" customHeight="1" x14ac:dyDescent="0.55000000000000004">
      <c r="A155" s="110" t="s">
        <v>324</v>
      </c>
      <c r="B155" s="105" t="s">
        <v>325</v>
      </c>
      <c r="D155" s="200">
        <f>H152/E127</f>
        <v>-2.2261068373300441</v>
      </c>
    </row>
  </sheetData>
  <mergeCells count="8">
    <mergeCell ref="C11:G11"/>
    <mergeCell ref="B13:D13"/>
    <mergeCell ref="C2:D2"/>
    <mergeCell ref="C5:G5"/>
    <mergeCell ref="C6:G6"/>
    <mergeCell ref="C7:G7"/>
    <mergeCell ref="C9:G9"/>
    <mergeCell ref="C10:G10"/>
  </mergeCells>
  <hyperlinks>
    <hyperlink ref="C11" r:id="rId1" xr:uid="{269ADD3B-71E1-421E-A716-054286F232C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BFDD-DA55-44ED-8A2C-AA44E6480651}">
  <dimension ref="A1:J155"/>
  <sheetViews>
    <sheetView showGridLines="0" topLeftCell="A129" zoomScale="80" zoomScaleNormal="80"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29.41796875" style="44" customWidth="1"/>
    <col min="4" max="4" width="17.15625" style="44" customWidth="1"/>
    <col min="5" max="6" width="21.15625" style="44" customWidth="1"/>
    <col min="7" max="7" width="19.83984375" style="44" customWidth="1"/>
    <col min="8" max="8" width="17.578125" style="44" customWidth="1"/>
    <col min="9" max="9" width="11.839843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164" t="s">
        <v>30</v>
      </c>
      <c r="D5" s="164"/>
      <c r="E5" s="164"/>
      <c r="F5" s="155"/>
    </row>
    <row r="6" spans="1:8" ht="18" customHeight="1" x14ac:dyDescent="0.55000000000000004">
      <c r="B6" s="42" t="s">
        <v>239</v>
      </c>
      <c r="C6" s="157">
        <v>214020</v>
      </c>
      <c r="D6" s="157"/>
      <c r="E6" s="157"/>
      <c r="F6" s="158"/>
    </row>
    <row r="7" spans="1:8" ht="18" customHeight="1" x14ac:dyDescent="0.55000000000000004">
      <c r="B7" s="42" t="s">
        <v>241</v>
      </c>
      <c r="C7" s="156"/>
      <c r="D7" s="156"/>
      <c r="E7" s="156"/>
      <c r="F7" s="159"/>
    </row>
    <row r="8" spans="1:8" ht="18" customHeight="1" x14ac:dyDescent="0.55000000000000004">
      <c r="C8" s="160"/>
      <c r="D8" s="160"/>
      <c r="E8" s="160"/>
      <c r="F8" s="126"/>
    </row>
    <row r="9" spans="1:8" ht="18" customHeight="1" x14ac:dyDescent="0.55000000000000004">
      <c r="B9" s="42" t="s">
        <v>243</v>
      </c>
      <c r="C9" s="164" t="s">
        <v>462</v>
      </c>
      <c r="D9" s="164"/>
      <c r="E9" s="164"/>
      <c r="F9" s="155"/>
    </row>
    <row r="10" spans="1:8" ht="18" customHeight="1" x14ac:dyDescent="0.55000000000000004">
      <c r="B10" s="42" t="s">
        <v>245</v>
      </c>
      <c r="C10" s="555" t="s">
        <v>463</v>
      </c>
      <c r="D10" s="555"/>
      <c r="E10" s="555"/>
      <c r="F10" s="163"/>
    </row>
    <row r="11" spans="1:8" ht="18" customHeight="1" x14ac:dyDescent="0.55000000000000004">
      <c r="B11" s="42" t="s">
        <v>247</v>
      </c>
      <c r="C11" s="578" t="s">
        <v>619</v>
      </c>
      <c r="D11" s="578"/>
      <c r="E11" s="578"/>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9" ht="18" customHeight="1" x14ac:dyDescent="0.55000000000000004">
      <c r="A17" s="110" t="s">
        <v>105</v>
      </c>
      <c r="B17" s="105" t="s">
        <v>106</v>
      </c>
    </row>
    <row r="18" spans="1:9" ht="18" customHeight="1" x14ac:dyDescent="0.55000000000000004">
      <c r="A18" s="42" t="s">
        <v>107</v>
      </c>
      <c r="B18" s="44" t="s">
        <v>108</v>
      </c>
      <c r="D18" s="111"/>
      <c r="E18" s="111"/>
      <c r="F18" s="111"/>
      <c r="G18" s="111"/>
      <c r="H18" s="169">
        <f>(D18+E18)-G18</f>
        <v>0</v>
      </c>
      <c r="I18" s="413"/>
    </row>
    <row r="19" spans="1:9" ht="45" customHeight="1" x14ac:dyDescent="0.55000000000000004">
      <c r="A19" s="168" t="s">
        <v>109</v>
      </c>
      <c r="B19" s="154"/>
      <c r="C19" s="154"/>
      <c r="D19" s="109" t="s">
        <v>99</v>
      </c>
      <c r="E19" s="109" t="s">
        <v>100</v>
      </c>
      <c r="F19" s="109" t="s">
        <v>249</v>
      </c>
      <c r="G19" s="109" t="s">
        <v>250</v>
      </c>
      <c r="H19" s="109" t="s">
        <v>251</v>
      </c>
    </row>
    <row r="20" spans="1:9" ht="18" customHeight="1" x14ac:dyDescent="0.55000000000000004">
      <c r="A20" s="110" t="s">
        <v>112</v>
      </c>
      <c r="B20" s="105" t="s">
        <v>113</v>
      </c>
    </row>
    <row r="21" spans="1:9" ht="18" customHeight="1" x14ac:dyDescent="0.55000000000000004">
      <c r="A21" s="42" t="s">
        <v>114</v>
      </c>
      <c r="B21" s="44" t="s">
        <v>115</v>
      </c>
      <c r="D21" s="122"/>
      <c r="E21" s="122"/>
      <c r="F21" s="120"/>
      <c r="G21" s="113"/>
      <c r="H21" s="114">
        <f>(D21+E21)-F21-G21</f>
        <v>0</v>
      </c>
    </row>
    <row r="22" spans="1:9" ht="18" customHeight="1" x14ac:dyDescent="0.55000000000000004">
      <c r="A22" s="42" t="s">
        <v>116</v>
      </c>
      <c r="B22" s="44" t="s">
        <v>117</v>
      </c>
      <c r="D22" s="214">
        <v>7050</v>
      </c>
      <c r="E22" s="244">
        <f>D22*$E$114</f>
        <v>6079.2149999999992</v>
      </c>
      <c r="F22" s="232"/>
      <c r="G22" s="214"/>
      <c r="H22" s="114">
        <f t="shared" ref="H22:H34" si="0">(D22+E22)-F22-G22</f>
        <v>13129.215</v>
      </c>
    </row>
    <row r="23" spans="1:9" ht="18" customHeight="1" x14ac:dyDescent="0.55000000000000004">
      <c r="A23" s="42" t="s">
        <v>118</v>
      </c>
      <c r="B23" s="44" t="s">
        <v>119</v>
      </c>
      <c r="D23" s="214"/>
      <c r="E23" s="244"/>
      <c r="F23" s="232"/>
      <c r="G23" s="214"/>
      <c r="H23" s="114">
        <f t="shared" si="0"/>
        <v>0</v>
      </c>
    </row>
    <row r="24" spans="1:9" ht="18" customHeight="1" x14ac:dyDescent="0.55000000000000004">
      <c r="A24" s="42" t="s">
        <v>120</v>
      </c>
      <c r="B24" s="44" t="s">
        <v>121</v>
      </c>
      <c r="D24" s="214"/>
      <c r="E24" s="244"/>
      <c r="F24" s="232"/>
      <c r="G24" s="214"/>
      <c r="H24" s="114">
        <f t="shared" si="0"/>
        <v>0</v>
      </c>
    </row>
    <row r="25" spans="1:9" ht="18" customHeight="1" x14ac:dyDescent="0.55000000000000004">
      <c r="A25" s="42" t="s">
        <v>122</v>
      </c>
      <c r="B25" s="44" t="s">
        <v>123</v>
      </c>
      <c r="D25" s="214"/>
      <c r="E25" s="244"/>
      <c r="F25" s="232"/>
      <c r="G25" s="214"/>
      <c r="H25" s="114">
        <f t="shared" si="0"/>
        <v>0</v>
      </c>
    </row>
    <row r="26" spans="1:9" ht="18" customHeight="1" x14ac:dyDescent="0.55000000000000004">
      <c r="A26" s="42" t="s">
        <v>124</v>
      </c>
      <c r="B26" s="44" t="s">
        <v>125</v>
      </c>
      <c r="D26" s="214"/>
      <c r="E26" s="244"/>
      <c r="F26" s="232"/>
      <c r="G26" s="214"/>
      <c r="H26" s="114">
        <f t="shared" si="0"/>
        <v>0</v>
      </c>
    </row>
    <row r="27" spans="1:9" ht="18" customHeight="1" x14ac:dyDescent="0.55000000000000004">
      <c r="A27" s="42" t="s">
        <v>126</v>
      </c>
      <c r="B27" s="44" t="s">
        <v>185</v>
      </c>
      <c r="D27" s="214">
        <v>563213</v>
      </c>
      <c r="E27" s="244"/>
      <c r="F27" s="232"/>
      <c r="G27" s="214"/>
      <c r="H27" s="114">
        <f t="shared" si="0"/>
        <v>563213</v>
      </c>
    </row>
    <row r="28" spans="1:9" ht="18" customHeight="1" x14ac:dyDescent="0.55000000000000004">
      <c r="A28" s="42" t="s">
        <v>127</v>
      </c>
      <c r="B28" s="44" t="s">
        <v>128</v>
      </c>
      <c r="D28" s="214"/>
      <c r="E28" s="244"/>
      <c r="F28" s="232"/>
      <c r="G28" s="214"/>
      <c r="H28" s="114">
        <f t="shared" si="0"/>
        <v>0</v>
      </c>
    </row>
    <row r="29" spans="1:9" ht="18" customHeight="1" x14ac:dyDescent="0.55000000000000004">
      <c r="A29" s="42" t="s">
        <v>129</v>
      </c>
      <c r="B29" s="44" t="s">
        <v>130</v>
      </c>
      <c r="D29" s="243">
        <f>13440</f>
        <v>13440</v>
      </c>
      <c r="E29" s="244">
        <f>D29*$E$114</f>
        <v>11589.312</v>
      </c>
      <c r="F29" s="232"/>
      <c r="G29" s="214"/>
      <c r="H29" s="114">
        <f t="shared" si="0"/>
        <v>25029.311999999998</v>
      </c>
    </row>
    <row r="30" spans="1:9" ht="18" customHeight="1" x14ac:dyDescent="0.55000000000000004">
      <c r="A30" s="42" t="s">
        <v>131</v>
      </c>
      <c r="B30" s="43"/>
      <c r="D30" s="214"/>
      <c r="E30" s="232"/>
      <c r="F30" s="232"/>
      <c r="G30" s="214"/>
      <c r="H30" s="114">
        <f t="shared" si="0"/>
        <v>0</v>
      </c>
    </row>
    <row r="31" spans="1:9" ht="18" customHeight="1" x14ac:dyDescent="0.55000000000000004">
      <c r="A31" s="42" t="s">
        <v>133</v>
      </c>
      <c r="B31" s="43"/>
      <c r="D31" s="214"/>
      <c r="E31" s="232"/>
      <c r="F31" s="232"/>
      <c r="G31" s="214"/>
      <c r="H31" s="114">
        <f t="shared" si="0"/>
        <v>0</v>
      </c>
    </row>
    <row r="32" spans="1:9" ht="18" customHeight="1" x14ac:dyDescent="0.55000000000000004">
      <c r="A32" s="42" t="s">
        <v>134</v>
      </c>
      <c r="B32" s="43"/>
      <c r="D32" s="113"/>
      <c r="E32" s="120"/>
      <c r="F32" s="120"/>
      <c r="G32" s="113"/>
      <c r="H32" s="114">
        <f t="shared" si="0"/>
        <v>0</v>
      </c>
    </row>
    <row r="33" spans="1:8" ht="18" customHeight="1" x14ac:dyDescent="0.55000000000000004">
      <c r="A33" s="42" t="s">
        <v>135</v>
      </c>
      <c r="B33" s="43"/>
      <c r="D33" s="113"/>
      <c r="E33" s="120"/>
      <c r="F33" s="120"/>
      <c r="G33" s="113"/>
      <c r="H33" s="114">
        <f t="shared" si="0"/>
        <v>0</v>
      </c>
    </row>
    <row r="34" spans="1:8" ht="18" customHeight="1" x14ac:dyDescent="0.55000000000000004">
      <c r="A34" s="42" t="s">
        <v>136</v>
      </c>
      <c r="B34" s="43"/>
      <c r="D34" s="113"/>
      <c r="E34" s="120"/>
      <c r="F34" s="120"/>
      <c r="G34" s="113"/>
      <c r="H34" s="114">
        <f t="shared" si="0"/>
        <v>0</v>
      </c>
    </row>
    <row r="35" spans="1:8" ht="18" customHeight="1" x14ac:dyDescent="0.55000000000000004">
      <c r="H35" s="205"/>
    </row>
    <row r="36" spans="1:8" ht="18" customHeight="1" x14ac:dyDescent="0.55000000000000004">
      <c r="A36" s="110" t="s">
        <v>137</v>
      </c>
      <c r="B36" s="105" t="s">
        <v>138</v>
      </c>
      <c r="C36" s="105" t="s">
        <v>253</v>
      </c>
      <c r="D36" s="114">
        <f t="shared" ref="D36:H36" si="1">SUM(D21:D34)</f>
        <v>583703</v>
      </c>
      <c r="E36" s="114">
        <f t="shared" si="1"/>
        <v>17668.526999999998</v>
      </c>
      <c r="F36" s="114">
        <f>SUM(F21:F34)</f>
        <v>0</v>
      </c>
      <c r="G36" s="114">
        <f t="shared" si="1"/>
        <v>0</v>
      </c>
      <c r="H36" s="114">
        <f t="shared" si="1"/>
        <v>601371.527</v>
      </c>
    </row>
    <row r="37" spans="1:8" ht="18" customHeight="1" thickBot="1" x14ac:dyDescent="0.6">
      <c r="B37" s="105"/>
      <c r="D37" s="181"/>
      <c r="E37" s="181"/>
      <c r="F37" s="181"/>
      <c r="G37" s="181"/>
      <c r="H37" s="206"/>
    </row>
    <row r="38" spans="1:8" ht="42.75" customHeight="1" x14ac:dyDescent="0.55000000000000004">
      <c r="D38" s="109" t="s">
        <v>99</v>
      </c>
      <c r="E38" s="109" t="s">
        <v>100</v>
      </c>
      <c r="F38" s="109" t="s">
        <v>249</v>
      </c>
      <c r="G38" s="109" t="s">
        <v>250</v>
      </c>
      <c r="H38" s="109" t="s">
        <v>251</v>
      </c>
    </row>
    <row r="39" spans="1:8" ht="18.75" customHeight="1" x14ac:dyDescent="0.55000000000000004">
      <c r="A39" s="110" t="s">
        <v>254</v>
      </c>
      <c r="B39" s="105" t="s">
        <v>139</v>
      </c>
    </row>
    <row r="40" spans="1:8" ht="18" customHeight="1" x14ac:dyDescent="0.55000000000000004">
      <c r="A40" s="42" t="s">
        <v>192</v>
      </c>
      <c r="B40" s="44" t="s">
        <v>140</v>
      </c>
      <c r="D40" s="243">
        <v>101428.8</v>
      </c>
      <c r="E40" s="244">
        <f>D40*$E$114</f>
        <v>87462.054239999998</v>
      </c>
      <c r="F40" s="232"/>
      <c r="G40" s="214"/>
      <c r="H40" s="114">
        <f>(D40+E40)-F40-G40</f>
        <v>188890.85424000002</v>
      </c>
    </row>
    <row r="41" spans="1:8" ht="18" customHeight="1" x14ac:dyDescent="0.55000000000000004">
      <c r="A41" s="42" t="s">
        <v>193</v>
      </c>
      <c r="B41" s="44" t="s">
        <v>141</v>
      </c>
      <c r="D41" s="243">
        <v>94084.800000000003</v>
      </c>
      <c r="E41" s="244">
        <f>D41*$E$114</f>
        <v>81129.323040000003</v>
      </c>
      <c r="F41" s="232"/>
      <c r="G41" s="214"/>
      <c r="H41" s="114">
        <f t="shared" ref="H41:H47" si="2">(D41+E41)-F41-G41</f>
        <v>175214.12304000001</v>
      </c>
    </row>
    <row r="42" spans="1:8" ht="18" customHeight="1" x14ac:dyDescent="0.55000000000000004">
      <c r="A42" s="42" t="s">
        <v>194</v>
      </c>
      <c r="B42" s="44" t="s">
        <v>142</v>
      </c>
      <c r="D42" s="243"/>
      <c r="E42" s="243"/>
      <c r="F42" s="232"/>
      <c r="G42" s="214"/>
      <c r="H42" s="114">
        <f t="shared" si="2"/>
        <v>0</v>
      </c>
    </row>
    <row r="43" spans="1:8" ht="18" customHeight="1" x14ac:dyDescent="0.55000000000000004">
      <c r="A43" s="42" t="s">
        <v>195</v>
      </c>
      <c r="B43" s="44" t="s">
        <v>143</v>
      </c>
      <c r="D43" s="214"/>
      <c r="E43" s="232"/>
      <c r="F43" s="232"/>
      <c r="G43" s="214"/>
      <c r="H43" s="114">
        <f t="shared" si="2"/>
        <v>0</v>
      </c>
    </row>
    <row r="44" spans="1:8" ht="18" customHeight="1" x14ac:dyDescent="0.55000000000000004">
      <c r="A44" s="42" t="s">
        <v>144</v>
      </c>
      <c r="B44" s="43"/>
      <c r="D44" s="243"/>
      <c r="E44" s="244"/>
      <c r="F44" s="244"/>
      <c r="G44" s="243"/>
      <c r="H44" s="114">
        <f t="shared" si="2"/>
        <v>0</v>
      </c>
    </row>
    <row r="45" spans="1:8" ht="18" customHeight="1" x14ac:dyDescent="0.55000000000000004">
      <c r="A45" s="42" t="s">
        <v>145</v>
      </c>
      <c r="B45" s="43"/>
      <c r="D45" s="214"/>
      <c r="E45" s="232"/>
      <c r="F45" s="232"/>
      <c r="G45" s="214"/>
      <c r="H45" s="114">
        <f t="shared" si="2"/>
        <v>0</v>
      </c>
    </row>
    <row r="46" spans="1:8" ht="18" customHeight="1" x14ac:dyDescent="0.55000000000000004">
      <c r="A46" s="42" t="s">
        <v>146</v>
      </c>
      <c r="B46" s="43"/>
      <c r="D46" s="214"/>
      <c r="E46" s="232"/>
      <c r="F46" s="232"/>
      <c r="G46" s="214"/>
      <c r="H46" s="114">
        <f t="shared" si="2"/>
        <v>0</v>
      </c>
    </row>
    <row r="47" spans="1:8" ht="18" customHeight="1" x14ac:dyDescent="0.55000000000000004">
      <c r="A47" s="42" t="s">
        <v>147</v>
      </c>
      <c r="B47" s="43"/>
      <c r="D47" s="214"/>
      <c r="E47" s="232"/>
      <c r="F47" s="232"/>
      <c r="G47" s="214"/>
      <c r="H47" s="114">
        <f t="shared" si="2"/>
        <v>0</v>
      </c>
    </row>
    <row r="49" spans="1:8" ht="18" customHeight="1" x14ac:dyDescent="0.55000000000000004">
      <c r="A49" s="110" t="s">
        <v>148</v>
      </c>
      <c r="B49" s="105" t="s">
        <v>255</v>
      </c>
      <c r="C49" s="105" t="s">
        <v>253</v>
      </c>
      <c r="D49" s="114">
        <f t="shared" ref="D49:H49" si="3">SUM(D40:D47)</f>
        <v>195513.60000000001</v>
      </c>
      <c r="E49" s="114">
        <f t="shared" si="3"/>
        <v>168591.37728000002</v>
      </c>
      <c r="F49" s="114">
        <f>SUM(F40:F47)</f>
        <v>0</v>
      </c>
      <c r="G49" s="114">
        <f t="shared" si="3"/>
        <v>0</v>
      </c>
      <c r="H49" s="114">
        <f t="shared" si="3"/>
        <v>364104.97727999999</v>
      </c>
    </row>
    <row r="50" spans="1:8" ht="18" customHeight="1" thickBot="1" x14ac:dyDescent="0.6">
      <c r="D50" s="123"/>
      <c r="E50" s="123"/>
      <c r="F50" s="123"/>
      <c r="G50" s="123"/>
      <c r="H50" s="123"/>
    </row>
    <row r="51" spans="1:8" ht="42.75" customHeight="1" x14ac:dyDescent="0.55000000000000004">
      <c r="D51" s="109" t="s">
        <v>99</v>
      </c>
      <c r="E51" s="109" t="s">
        <v>100</v>
      </c>
      <c r="F51" s="109" t="s">
        <v>249</v>
      </c>
      <c r="G51" s="109" t="s">
        <v>250</v>
      </c>
      <c r="H51" s="109" t="s">
        <v>251</v>
      </c>
    </row>
    <row r="52" spans="1:8" ht="18" customHeight="1" x14ac:dyDescent="0.55000000000000004">
      <c r="A52" s="110" t="s">
        <v>256</v>
      </c>
      <c r="B52" s="124" t="s">
        <v>257</v>
      </c>
    </row>
    <row r="53" spans="1:8" ht="18" customHeight="1" x14ac:dyDescent="0.55000000000000004">
      <c r="A53" s="42" t="s">
        <v>258</v>
      </c>
      <c r="B53" s="44" t="s">
        <v>259</v>
      </c>
      <c r="D53" s="407">
        <f>(568929+784396)-D40-D54</f>
        <v>1030258.2</v>
      </c>
      <c r="E53" s="407"/>
      <c r="F53" s="407"/>
      <c r="G53" s="407"/>
      <c r="H53" s="414">
        <f>(D53+E53)-F53-G53</f>
        <v>1030258.2</v>
      </c>
    </row>
    <row r="54" spans="1:8" ht="18" customHeight="1" x14ac:dyDescent="0.55000000000000004">
      <c r="A54" s="42" t="s">
        <v>260</v>
      </c>
      <c r="B54" s="130" t="s">
        <v>620</v>
      </c>
      <c r="D54" s="415">
        <v>221638</v>
      </c>
      <c r="E54" s="416"/>
      <c r="F54" s="416"/>
      <c r="G54" s="415"/>
      <c r="H54" s="414">
        <f t="shared" ref="H54:H62" si="4">(D54+E54)-F54-G54</f>
        <v>221638</v>
      </c>
    </row>
    <row r="55" spans="1:8" ht="18" customHeight="1" x14ac:dyDescent="0.55000000000000004">
      <c r="A55" s="42" t="s">
        <v>262</v>
      </c>
      <c r="B55" s="133"/>
      <c r="D55" s="415"/>
      <c r="E55" s="416"/>
      <c r="F55" s="416"/>
      <c r="G55" s="415"/>
      <c r="H55" s="414">
        <f t="shared" si="4"/>
        <v>0</v>
      </c>
    </row>
    <row r="56" spans="1:8" ht="18" customHeight="1" x14ac:dyDescent="0.55000000000000004">
      <c r="A56" s="42" t="s">
        <v>264</v>
      </c>
      <c r="B56" s="130"/>
      <c r="D56" s="415"/>
      <c r="E56" s="416"/>
      <c r="F56" s="416"/>
      <c r="G56" s="415"/>
      <c r="H56" s="414">
        <f t="shared" si="4"/>
        <v>0</v>
      </c>
    </row>
    <row r="57" spans="1:8" ht="18" customHeight="1" x14ac:dyDescent="0.55000000000000004">
      <c r="A57" s="42" t="s">
        <v>266</v>
      </c>
      <c r="B57" s="130"/>
      <c r="D57" s="113"/>
      <c r="E57" s="120"/>
      <c r="F57" s="120"/>
      <c r="G57" s="113"/>
      <c r="H57" s="114">
        <f t="shared" si="4"/>
        <v>0</v>
      </c>
    </row>
    <row r="58" spans="1:8" ht="18" customHeight="1" x14ac:dyDescent="0.55000000000000004">
      <c r="A58" s="42" t="s">
        <v>268</v>
      </c>
      <c r="B58" s="130"/>
      <c r="D58" s="113"/>
      <c r="E58" s="120"/>
      <c r="F58" s="120"/>
      <c r="G58" s="113"/>
      <c r="H58" s="114">
        <f>(D58+E58)-F58-G58</f>
        <v>0</v>
      </c>
    </row>
    <row r="59" spans="1:8" ht="18" customHeight="1" x14ac:dyDescent="0.55000000000000004">
      <c r="A59" s="42" t="s">
        <v>270</v>
      </c>
      <c r="B59" s="185"/>
      <c r="D59" s="131"/>
      <c r="E59" s="132"/>
      <c r="F59" s="132"/>
      <c r="G59" s="131"/>
      <c r="H59" s="114">
        <f t="shared" si="4"/>
        <v>0</v>
      </c>
    </row>
    <row r="60" spans="1:8" ht="18" customHeight="1" x14ac:dyDescent="0.55000000000000004">
      <c r="A60" s="42" t="s">
        <v>272</v>
      </c>
      <c r="B60" s="127"/>
      <c r="C60" s="126"/>
      <c r="D60" s="125"/>
      <c r="E60" s="125"/>
      <c r="F60" s="125"/>
      <c r="G60" s="125"/>
      <c r="H60" s="114">
        <f t="shared" si="4"/>
        <v>0</v>
      </c>
    </row>
    <row r="61" spans="1:8" ht="18" customHeight="1" x14ac:dyDescent="0.55000000000000004">
      <c r="A61" s="42" t="s">
        <v>274</v>
      </c>
      <c r="B61" s="127"/>
      <c r="C61" s="126"/>
      <c r="D61" s="125"/>
      <c r="E61" s="125"/>
      <c r="F61" s="125"/>
      <c r="G61" s="125"/>
      <c r="H61" s="114">
        <f t="shared" si="4"/>
        <v>0</v>
      </c>
    </row>
    <row r="62" spans="1:8" ht="18" customHeight="1" x14ac:dyDescent="0.55000000000000004">
      <c r="A62" s="42" t="s">
        <v>275</v>
      </c>
      <c r="B62" s="127"/>
      <c r="C62" s="126"/>
      <c r="D62" s="125"/>
      <c r="E62" s="125"/>
      <c r="F62" s="125"/>
      <c r="G62" s="125"/>
      <c r="H62" s="114">
        <f t="shared" si="4"/>
        <v>0</v>
      </c>
    </row>
    <row r="63" spans="1:8" ht="18" customHeight="1" x14ac:dyDescent="0.55000000000000004">
      <c r="A63" s="42"/>
      <c r="E63" s="186"/>
      <c r="F63" s="128"/>
    </row>
    <row r="64" spans="1:8" ht="18" customHeight="1" x14ac:dyDescent="0.55000000000000004">
      <c r="A64" s="42" t="s">
        <v>200</v>
      </c>
      <c r="B64" s="105" t="s">
        <v>276</v>
      </c>
      <c r="C64" s="105" t="s">
        <v>253</v>
      </c>
      <c r="D64" s="114">
        <f>SUM(D53:D62)</f>
        <v>1251896.2</v>
      </c>
      <c r="E64" s="114">
        <f t="shared" ref="E64:G64" si="5">SUM(E53:E62)</f>
        <v>0</v>
      </c>
      <c r="F64" s="114">
        <f t="shared" si="5"/>
        <v>0</v>
      </c>
      <c r="G64" s="114">
        <f t="shared" si="5"/>
        <v>0</v>
      </c>
      <c r="H64" s="114">
        <f>SUM(H53:H62)</f>
        <v>1251896.2</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c r="E68" s="120"/>
      <c r="F68" s="120"/>
      <c r="G68" s="188"/>
      <c r="H68" s="114">
        <f>(D68+E68)-F68-G68</f>
        <v>0</v>
      </c>
      <c r="J68" s="129"/>
    </row>
    <row r="69" spans="1:10" ht="18" customHeight="1" x14ac:dyDescent="0.55000000000000004">
      <c r="A69" s="42" t="s">
        <v>202</v>
      </c>
      <c r="B69" s="44" t="s">
        <v>153</v>
      </c>
      <c r="D69" s="188"/>
      <c r="E69" s="120"/>
      <c r="F69" s="120"/>
      <c r="G69" s="188"/>
      <c r="H69" s="114">
        <f t="shared" ref="H69:H72" si="6">(D69+E69)-F69-G69</f>
        <v>0</v>
      </c>
    </row>
    <row r="70" spans="1:10" ht="18" customHeight="1" x14ac:dyDescent="0.55000000000000004">
      <c r="A70" s="42" t="s">
        <v>203</v>
      </c>
      <c r="B70" s="130"/>
      <c r="C70" s="105"/>
      <c r="D70" s="131"/>
      <c r="E70" s="120"/>
      <c r="F70" s="132"/>
      <c r="G70" s="131"/>
      <c r="H70" s="114">
        <f t="shared" si="6"/>
        <v>0</v>
      </c>
    </row>
    <row r="71" spans="1:10" ht="18" customHeight="1" x14ac:dyDescent="0.55000000000000004">
      <c r="A71" s="42" t="s">
        <v>278</v>
      </c>
      <c r="B71" s="130"/>
      <c r="C71" s="105"/>
      <c r="D71" s="131"/>
      <c r="E71" s="120"/>
      <c r="F71" s="132"/>
      <c r="G71" s="131"/>
      <c r="H71" s="114">
        <f t="shared" si="6"/>
        <v>0</v>
      </c>
    </row>
    <row r="72" spans="1:10" ht="18" customHeight="1" x14ac:dyDescent="0.55000000000000004">
      <c r="A72" s="42" t="s">
        <v>279</v>
      </c>
      <c r="B72" s="133"/>
      <c r="C72" s="105"/>
      <c r="D72" s="113"/>
      <c r="E72" s="120"/>
      <c r="F72" s="120"/>
      <c r="G72" s="113"/>
      <c r="H72" s="114">
        <f t="shared" si="6"/>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 t="shared" ref="D74:H74" si="7">SUM(D68:D72)</f>
        <v>0</v>
      </c>
      <c r="E74" s="135">
        <f t="shared" si="7"/>
        <v>0</v>
      </c>
      <c r="F74" s="135">
        <f t="shared" si="7"/>
        <v>0</v>
      </c>
      <c r="G74" s="114">
        <f t="shared" si="7"/>
        <v>0</v>
      </c>
      <c r="H74" s="114">
        <f t="shared" si="7"/>
        <v>0</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13">
        <v>0</v>
      </c>
      <c r="E77" s="122"/>
      <c r="F77" s="122"/>
      <c r="G77" s="113"/>
      <c r="H77" s="114">
        <f>(D77-F77-G77)</f>
        <v>0</v>
      </c>
    </row>
    <row r="78" spans="1:10" ht="18" customHeight="1" x14ac:dyDescent="0.55000000000000004">
      <c r="A78" s="42" t="s">
        <v>205</v>
      </c>
      <c r="B78" s="44" t="s">
        <v>156</v>
      </c>
      <c r="D78" s="113"/>
      <c r="E78" s="136"/>
      <c r="F78" s="122"/>
      <c r="G78" s="113"/>
      <c r="H78" s="114">
        <f t="shared" ref="H78:H80" si="8">(D78-F78-G78)</f>
        <v>0</v>
      </c>
    </row>
    <row r="79" spans="1:10" ht="18" customHeight="1" x14ac:dyDescent="0.55000000000000004">
      <c r="A79" s="42" t="s">
        <v>206</v>
      </c>
      <c r="B79" s="44" t="s">
        <v>157</v>
      </c>
      <c r="D79" s="113">
        <v>0</v>
      </c>
      <c r="E79" s="136"/>
      <c r="F79" s="122"/>
      <c r="G79" s="113"/>
      <c r="H79" s="114">
        <f t="shared" si="8"/>
        <v>0</v>
      </c>
    </row>
    <row r="80" spans="1:10" ht="18" customHeight="1" x14ac:dyDescent="0.55000000000000004">
      <c r="A80" s="42" t="s">
        <v>207</v>
      </c>
      <c r="B80" s="44" t="s">
        <v>158</v>
      </c>
      <c r="D80" s="113"/>
      <c r="E80" s="136"/>
      <c r="F80" s="122"/>
      <c r="G80" s="113"/>
      <c r="H80" s="114">
        <f t="shared" si="8"/>
        <v>0</v>
      </c>
    </row>
    <row r="81" spans="1:8" ht="18" customHeight="1" x14ac:dyDescent="0.55000000000000004">
      <c r="A81" s="42"/>
      <c r="H81" s="137"/>
    </row>
    <row r="82" spans="1:8" ht="18" customHeight="1" x14ac:dyDescent="0.55000000000000004">
      <c r="A82" s="42" t="s">
        <v>159</v>
      </c>
      <c r="B82" s="105" t="s">
        <v>282</v>
      </c>
      <c r="C82" s="105" t="s">
        <v>253</v>
      </c>
      <c r="D82" s="114">
        <f t="shared" ref="D82:H82" si="9">SUM(D77:D80)</f>
        <v>0</v>
      </c>
      <c r="E82" s="138"/>
      <c r="F82" s="114">
        <f t="shared" si="9"/>
        <v>0</v>
      </c>
      <c r="G82" s="114">
        <f t="shared" si="9"/>
        <v>0</v>
      </c>
      <c r="H82" s="114">
        <f t="shared" si="9"/>
        <v>0</v>
      </c>
    </row>
    <row r="83" spans="1:8" ht="18" customHeight="1" thickBot="1" x14ac:dyDescent="0.6">
      <c r="A83" s="42"/>
      <c r="D83" s="123"/>
      <c r="E83" s="123"/>
      <c r="F83" s="123"/>
      <c r="G83" s="123"/>
      <c r="H83" s="123"/>
    </row>
    <row r="84" spans="1:8" ht="42.75" customHeight="1" x14ac:dyDescent="0.55000000000000004">
      <c r="D84" s="109" t="s">
        <v>99</v>
      </c>
      <c r="E84" s="109" t="s">
        <v>100</v>
      </c>
      <c r="F84" s="109" t="s">
        <v>249</v>
      </c>
      <c r="G84" s="109" t="s">
        <v>250</v>
      </c>
      <c r="H84" s="109" t="s">
        <v>251</v>
      </c>
    </row>
    <row r="85" spans="1:8" ht="18" customHeight="1" x14ac:dyDescent="0.55000000000000004">
      <c r="A85" s="110" t="s">
        <v>283</v>
      </c>
      <c r="B85" s="105" t="s">
        <v>160</v>
      </c>
    </row>
    <row r="86" spans="1:8" ht="18" customHeight="1" x14ac:dyDescent="0.55000000000000004">
      <c r="A86" s="42" t="s">
        <v>165</v>
      </c>
      <c r="B86" s="44" t="s">
        <v>188</v>
      </c>
      <c r="D86" s="113"/>
      <c r="E86" s="120"/>
      <c r="F86" s="120"/>
      <c r="G86" s="113"/>
      <c r="H86" s="114">
        <f>(D86+E86)-F86-G86</f>
        <v>0</v>
      </c>
    </row>
    <row r="87" spans="1:8" ht="18" customHeight="1" x14ac:dyDescent="0.55000000000000004">
      <c r="A87" s="42" t="s">
        <v>209</v>
      </c>
      <c r="B87" s="44" t="s">
        <v>161</v>
      </c>
      <c r="D87" s="214"/>
      <c r="E87" s="232"/>
      <c r="F87" s="232"/>
      <c r="G87" s="214"/>
      <c r="H87" s="114">
        <f t="shared" ref="H87:H96" si="10">(D87+E87)-F87-G87</f>
        <v>0</v>
      </c>
    </row>
    <row r="88" spans="1:8" ht="18" customHeight="1" x14ac:dyDescent="0.55000000000000004">
      <c r="A88" s="42" t="s">
        <v>210</v>
      </c>
      <c r="B88" s="44" t="s">
        <v>186</v>
      </c>
      <c r="D88" s="243"/>
      <c r="E88" s="244"/>
      <c r="F88" s="232"/>
      <c r="G88" s="214"/>
      <c r="H88" s="114">
        <f t="shared" si="10"/>
        <v>0</v>
      </c>
    </row>
    <row r="89" spans="1:8" ht="18" customHeight="1" x14ac:dyDescent="0.55000000000000004">
      <c r="A89" s="42" t="s">
        <v>211</v>
      </c>
      <c r="B89" s="44" t="s">
        <v>162</v>
      </c>
      <c r="D89" s="214"/>
      <c r="E89" s="232"/>
      <c r="F89" s="232"/>
      <c r="G89" s="214"/>
      <c r="H89" s="114">
        <f t="shared" si="10"/>
        <v>0</v>
      </c>
    </row>
    <row r="90" spans="1:8" ht="18" customHeight="1" x14ac:dyDescent="0.55000000000000004">
      <c r="A90" s="42" t="s">
        <v>212</v>
      </c>
      <c r="B90" s="44" t="s">
        <v>163</v>
      </c>
      <c r="D90" s="243">
        <v>7800</v>
      </c>
      <c r="E90" s="244">
        <f>D90*$E$114</f>
        <v>6725.94</v>
      </c>
      <c r="F90" s="232"/>
      <c r="G90" s="214"/>
      <c r="H90" s="114">
        <f t="shared" si="10"/>
        <v>14525.939999999999</v>
      </c>
    </row>
    <row r="91" spans="1:8" ht="18" customHeight="1" x14ac:dyDescent="0.55000000000000004">
      <c r="A91" s="42" t="s">
        <v>213</v>
      </c>
      <c r="B91" s="44" t="s">
        <v>164</v>
      </c>
      <c r="D91" s="243">
        <v>425</v>
      </c>
      <c r="E91" s="244">
        <f t="shared" ref="E91:E93" si="11">D91*$E$114</f>
        <v>366.47749999999996</v>
      </c>
      <c r="F91" s="232"/>
      <c r="G91" s="214"/>
      <c r="H91" s="114">
        <f t="shared" si="10"/>
        <v>791.47749999999996</v>
      </c>
    </row>
    <row r="92" spans="1:8" ht="18" customHeight="1" x14ac:dyDescent="0.55000000000000004">
      <c r="A92" s="42" t="s">
        <v>214</v>
      </c>
      <c r="B92" s="44" t="s">
        <v>187</v>
      </c>
      <c r="D92" s="417">
        <v>8000</v>
      </c>
      <c r="E92" s="244">
        <f t="shared" si="11"/>
        <v>6898.4</v>
      </c>
      <c r="F92" s="349"/>
      <c r="G92" s="262"/>
      <c r="H92" s="114">
        <f t="shared" si="10"/>
        <v>14898.4</v>
      </c>
    </row>
    <row r="93" spans="1:8" ht="18" customHeight="1" x14ac:dyDescent="0.55000000000000004">
      <c r="A93" s="42" t="s">
        <v>215</v>
      </c>
      <c r="B93" s="44" t="s">
        <v>189</v>
      </c>
      <c r="D93" s="243">
        <v>29456.84</v>
      </c>
      <c r="E93" s="244">
        <f t="shared" si="11"/>
        <v>25400.633131999999</v>
      </c>
      <c r="F93" s="232"/>
      <c r="G93" s="214"/>
      <c r="H93" s="114">
        <f t="shared" si="10"/>
        <v>54857.473131999999</v>
      </c>
    </row>
    <row r="94" spans="1:8" ht="18" customHeight="1" x14ac:dyDescent="0.55000000000000004">
      <c r="A94" s="42" t="s">
        <v>216</v>
      </c>
      <c r="B94" s="130"/>
      <c r="D94" s="214"/>
      <c r="E94" s="232"/>
      <c r="F94" s="232"/>
      <c r="G94" s="214"/>
      <c r="H94" s="114">
        <f t="shared" si="10"/>
        <v>0</v>
      </c>
    </row>
    <row r="95" spans="1:8" ht="18" customHeight="1" x14ac:dyDescent="0.55000000000000004">
      <c r="A95" s="42" t="s">
        <v>284</v>
      </c>
      <c r="B95" s="130"/>
      <c r="D95" s="214"/>
      <c r="E95" s="232"/>
      <c r="F95" s="232"/>
      <c r="G95" s="214"/>
      <c r="H95" s="114">
        <f t="shared" si="10"/>
        <v>0</v>
      </c>
    </row>
    <row r="96" spans="1:8" ht="18" customHeight="1" x14ac:dyDescent="0.55000000000000004">
      <c r="A96" s="42" t="s">
        <v>285</v>
      </c>
      <c r="B96" s="130"/>
      <c r="D96" s="214"/>
      <c r="E96" s="232"/>
      <c r="F96" s="232"/>
      <c r="G96" s="214"/>
      <c r="H96" s="114">
        <f t="shared" si="10"/>
        <v>0</v>
      </c>
    </row>
    <row r="97" spans="1:8" ht="18" customHeight="1" x14ac:dyDescent="0.55000000000000004">
      <c r="A97" s="42"/>
    </row>
    <row r="98" spans="1:8" ht="18" customHeight="1" x14ac:dyDescent="0.55000000000000004">
      <c r="A98" s="110" t="s">
        <v>166</v>
      </c>
      <c r="B98" s="105" t="s">
        <v>286</v>
      </c>
      <c r="C98" s="105" t="s">
        <v>253</v>
      </c>
      <c r="D98" s="114">
        <f>SUM(D86:D96)</f>
        <v>45681.84</v>
      </c>
      <c r="E98" s="114">
        <f>SUM(E86:E96)</f>
        <v>39391.450632</v>
      </c>
      <c r="F98" s="114">
        <f t="shared" ref="F98:H98" si="12">SUM(F86:F96)</f>
        <v>0</v>
      </c>
      <c r="G98" s="114">
        <f t="shared" si="12"/>
        <v>0</v>
      </c>
      <c r="H98" s="114">
        <f t="shared" si="12"/>
        <v>85073.290631999989</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c r="E102" s="120"/>
      <c r="F102" s="120"/>
      <c r="G102" s="113"/>
      <c r="H102" s="114">
        <f>(D102+E102)-F102-G102</f>
        <v>0</v>
      </c>
    </row>
    <row r="103" spans="1:8" ht="18" customHeight="1" x14ac:dyDescent="0.55000000000000004">
      <c r="A103" s="42" t="s">
        <v>220</v>
      </c>
      <c r="B103" s="44" t="s">
        <v>168</v>
      </c>
      <c r="D103" s="113"/>
      <c r="E103" s="120"/>
      <c r="F103" s="120"/>
      <c r="G103" s="113"/>
      <c r="H103" s="114">
        <f t="shared" ref="H103:H106" si="13">(D103+E103)-F103-G103</f>
        <v>0</v>
      </c>
    </row>
    <row r="104" spans="1:8" ht="18" customHeight="1" x14ac:dyDescent="0.55000000000000004">
      <c r="A104" s="42" t="s">
        <v>221</v>
      </c>
      <c r="B104" s="130"/>
      <c r="D104" s="113"/>
      <c r="E104" s="120"/>
      <c r="F104" s="120"/>
      <c r="G104" s="113"/>
      <c r="H104" s="114">
        <f t="shared" si="13"/>
        <v>0</v>
      </c>
    </row>
    <row r="105" spans="1:8" ht="18" customHeight="1" x14ac:dyDescent="0.55000000000000004">
      <c r="A105" s="42" t="s">
        <v>288</v>
      </c>
      <c r="B105" s="130"/>
      <c r="D105" s="113"/>
      <c r="E105" s="120"/>
      <c r="F105" s="120"/>
      <c r="G105" s="113"/>
      <c r="H105" s="114">
        <f t="shared" si="13"/>
        <v>0</v>
      </c>
    </row>
    <row r="106" spans="1:8" ht="18" customHeight="1" x14ac:dyDescent="0.55000000000000004">
      <c r="A106" s="42" t="s">
        <v>289</v>
      </c>
      <c r="B106" s="130"/>
      <c r="D106" s="113"/>
      <c r="E106" s="120"/>
      <c r="F106" s="120"/>
      <c r="G106" s="113"/>
      <c r="H106" s="114">
        <f t="shared" si="13"/>
        <v>0</v>
      </c>
    </row>
    <row r="107" spans="1:8" ht="18" customHeight="1" x14ac:dyDescent="0.55000000000000004">
      <c r="B107" s="105"/>
    </row>
    <row r="108" spans="1:8" ht="18" customHeight="1" x14ac:dyDescent="0.55000000000000004">
      <c r="A108" s="110" t="s">
        <v>170</v>
      </c>
      <c r="B108" s="105" t="s">
        <v>290</v>
      </c>
      <c r="C108" s="105" t="s">
        <v>253</v>
      </c>
      <c r="D108" s="114">
        <f t="shared" ref="D108:H108" si="14">SUM(D102:D106)</f>
        <v>0</v>
      </c>
      <c r="E108" s="114">
        <f t="shared" si="14"/>
        <v>0</v>
      </c>
      <c r="F108" s="114">
        <f t="shared" si="14"/>
        <v>0</v>
      </c>
      <c r="G108" s="114">
        <f t="shared" si="14"/>
        <v>0</v>
      </c>
      <c r="H108" s="114">
        <f t="shared" si="14"/>
        <v>0</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v>70341</v>
      </c>
      <c r="G111" s="113"/>
      <c r="H111" s="191">
        <f>F111-G111</f>
        <v>70341</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44">
        <v>0.86229999999999996</v>
      </c>
      <c r="F114" s="143" t="s">
        <v>299</v>
      </c>
      <c r="G114" s="144"/>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214">
        <v>6606479</v>
      </c>
      <c r="F117" s="145"/>
    </row>
    <row r="118" spans="1:7" ht="18" customHeight="1" x14ac:dyDescent="0.55000000000000004">
      <c r="A118" s="42" t="s">
        <v>304</v>
      </c>
      <c r="B118" s="44" t="s">
        <v>305</v>
      </c>
      <c r="E118" s="214">
        <v>674178</v>
      </c>
      <c r="F118" s="145"/>
    </row>
    <row r="119" spans="1:7" ht="18" customHeight="1" x14ac:dyDescent="0.55000000000000004">
      <c r="A119" s="42" t="s">
        <v>306</v>
      </c>
      <c r="B119" s="105" t="s">
        <v>307</v>
      </c>
      <c r="E119" s="114">
        <f>SUM(E117:E118)</f>
        <v>7280657</v>
      </c>
      <c r="F119" s="146"/>
    </row>
    <row r="120" spans="1:7" ht="18" customHeight="1" x14ac:dyDescent="0.55000000000000004">
      <c r="A120" s="42"/>
      <c r="B120" s="105"/>
      <c r="E120" s="152"/>
      <c r="F120" s="126"/>
    </row>
    <row r="121" spans="1:7" ht="18" customHeight="1" x14ac:dyDescent="0.55000000000000004">
      <c r="A121" s="42" t="s">
        <v>308</v>
      </c>
      <c r="B121" s="105" t="s">
        <v>309</v>
      </c>
      <c r="E121" s="214">
        <f>2042664+E119</f>
        <v>9323321</v>
      </c>
      <c r="F121" s="145"/>
    </row>
    <row r="122" spans="1:7" ht="18" customHeight="1" x14ac:dyDescent="0.55000000000000004">
      <c r="A122" s="42"/>
      <c r="E122" s="152"/>
      <c r="F122" s="126"/>
    </row>
    <row r="123" spans="1:7" ht="18" customHeight="1" x14ac:dyDescent="0.55000000000000004">
      <c r="A123" s="42" t="s">
        <v>310</v>
      </c>
      <c r="B123" s="105" t="s">
        <v>311</v>
      </c>
      <c r="E123" s="214">
        <f>E119-E121</f>
        <v>-2042664</v>
      </c>
      <c r="F123" s="145"/>
    </row>
    <row r="124" spans="1:7" ht="18" customHeight="1" x14ac:dyDescent="0.55000000000000004">
      <c r="A124" s="42"/>
      <c r="E124" s="152"/>
      <c r="F124" s="126"/>
    </row>
    <row r="125" spans="1:7" ht="18" customHeight="1" x14ac:dyDescent="0.55000000000000004">
      <c r="A125" s="42" t="s">
        <v>312</v>
      </c>
      <c r="B125" s="105" t="s">
        <v>313</v>
      </c>
      <c r="E125" s="214"/>
      <c r="F125" s="145"/>
    </row>
    <row r="126" spans="1:7" ht="18" customHeight="1" x14ac:dyDescent="0.55000000000000004">
      <c r="A126" s="42"/>
      <c r="E126" s="152"/>
      <c r="F126" s="126"/>
    </row>
    <row r="127" spans="1:7" ht="18" customHeight="1" x14ac:dyDescent="0.55000000000000004">
      <c r="A127" s="42" t="s">
        <v>314</v>
      </c>
      <c r="B127" s="105" t="s">
        <v>315</v>
      </c>
      <c r="E127" s="214">
        <f>E123+E125</f>
        <v>-2042664</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13"/>
      <c r="E131" s="120"/>
      <c r="F131" s="120"/>
      <c r="G131" s="113"/>
      <c r="H131" s="114">
        <f>(D131+E131)-F131-G131</f>
        <v>0</v>
      </c>
    </row>
    <row r="132" spans="1:8" ht="18" customHeight="1" x14ac:dyDescent="0.55000000000000004">
      <c r="A132" s="42" t="s">
        <v>230</v>
      </c>
      <c r="B132" s="44" t="s">
        <v>10</v>
      </c>
      <c r="D132" s="113"/>
      <c r="E132" s="120"/>
      <c r="F132" s="120"/>
      <c r="G132" s="113"/>
      <c r="H132" s="114">
        <f t="shared" ref="H132:H135" si="15">(D132+E132)-F132-G132</f>
        <v>0</v>
      </c>
    </row>
    <row r="133" spans="1:8" ht="18" customHeight="1" x14ac:dyDescent="0.55000000000000004">
      <c r="A133" s="42" t="s">
        <v>231</v>
      </c>
      <c r="B133" s="43"/>
      <c r="D133" s="113"/>
      <c r="E133" s="120"/>
      <c r="F133" s="120"/>
      <c r="G133" s="113"/>
      <c r="H133" s="114">
        <f t="shared" si="15"/>
        <v>0</v>
      </c>
    </row>
    <row r="134" spans="1:8" ht="18" customHeight="1" x14ac:dyDescent="0.55000000000000004">
      <c r="A134" s="42" t="s">
        <v>317</v>
      </c>
      <c r="B134" s="43"/>
      <c r="D134" s="113"/>
      <c r="E134" s="120"/>
      <c r="F134" s="120"/>
      <c r="G134" s="113"/>
      <c r="H134" s="114">
        <f t="shared" si="15"/>
        <v>0</v>
      </c>
    </row>
    <row r="135" spans="1:8" ht="18" customHeight="1" x14ac:dyDescent="0.55000000000000004">
      <c r="A135" s="42" t="s">
        <v>318</v>
      </c>
      <c r="B135" s="43"/>
      <c r="D135" s="113"/>
      <c r="E135" s="120"/>
      <c r="F135" s="120"/>
      <c r="G135" s="113"/>
      <c r="H135" s="114">
        <f t="shared" si="15"/>
        <v>0</v>
      </c>
    </row>
    <row r="136" spans="1:8" ht="18" customHeight="1" x14ac:dyDescent="0.55000000000000004">
      <c r="A136" s="110"/>
    </row>
    <row r="137" spans="1:8" ht="18" customHeight="1" x14ac:dyDescent="0.55000000000000004">
      <c r="A137" s="110" t="s">
        <v>174</v>
      </c>
      <c r="B137" s="105" t="s">
        <v>319</v>
      </c>
      <c r="D137" s="114">
        <f t="shared" ref="D137:H137" si="16">SUM(D131:D135)</f>
        <v>0</v>
      </c>
      <c r="E137" s="114">
        <f t="shared" si="16"/>
        <v>0</v>
      </c>
      <c r="F137" s="114">
        <f t="shared" si="16"/>
        <v>0</v>
      </c>
      <c r="G137" s="114">
        <f t="shared" si="16"/>
        <v>0</v>
      </c>
      <c r="H137" s="114">
        <f t="shared" si="16"/>
        <v>0</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 t="shared" ref="D141:H141" si="17">D36</f>
        <v>583703</v>
      </c>
      <c r="E141" s="147">
        <f t="shared" si="17"/>
        <v>17668.526999999998</v>
      </c>
      <c r="F141" s="147">
        <f>F36</f>
        <v>0</v>
      </c>
      <c r="G141" s="147">
        <f t="shared" si="17"/>
        <v>0</v>
      </c>
      <c r="H141" s="147">
        <f t="shared" si="17"/>
        <v>601371.527</v>
      </c>
    </row>
    <row r="142" spans="1:8" ht="18" customHeight="1" x14ac:dyDescent="0.55000000000000004">
      <c r="A142" s="42" t="s">
        <v>148</v>
      </c>
      <c r="B142" s="105" t="s">
        <v>176</v>
      </c>
      <c r="D142" s="147">
        <f t="shared" ref="D142:H142" si="18">D49</f>
        <v>195513.60000000001</v>
      </c>
      <c r="E142" s="147">
        <f t="shared" si="18"/>
        <v>168591.37728000002</v>
      </c>
      <c r="F142" s="147">
        <f>F49</f>
        <v>0</v>
      </c>
      <c r="G142" s="147">
        <f t="shared" si="18"/>
        <v>0</v>
      </c>
      <c r="H142" s="147">
        <f t="shared" si="18"/>
        <v>364104.97727999999</v>
      </c>
    </row>
    <row r="143" spans="1:8" ht="18" customHeight="1" x14ac:dyDescent="0.55000000000000004">
      <c r="A143" s="42" t="s">
        <v>200</v>
      </c>
      <c r="B143" s="105" t="s">
        <v>177</v>
      </c>
      <c r="D143" s="147">
        <f t="shared" ref="D143:H143" si="19">D64</f>
        <v>1251896.2</v>
      </c>
      <c r="E143" s="147">
        <f t="shared" si="19"/>
        <v>0</v>
      </c>
      <c r="F143" s="147">
        <f>F64</f>
        <v>0</v>
      </c>
      <c r="G143" s="147">
        <f t="shared" si="19"/>
        <v>0</v>
      </c>
      <c r="H143" s="147">
        <f t="shared" si="19"/>
        <v>1251896.2</v>
      </c>
    </row>
    <row r="144" spans="1:8" ht="18" customHeight="1" x14ac:dyDescent="0.55000000000000004">
      <c r="A144" s="42" t="s">
        <v>154</v>
      </c>
      <c r="B144" s="105" t="s">
        <v>8</v>
      </c>
      <c r="D144" s="147">
        <f t="shared" ref="D144:H144" si="20">D74</f>
        <v>0</v>
      </c>
      <c r="E144" s="147">
        <f t="shared" si="20"/>
        <v>0</v>
      </c>
      <c r="F144" s="147">
        <f>F74</f>
        <v>0</v>
      </c>
      <c r="G144" s="147">
        <f t="shared" si="20"/>
        <v>0</v>
      </c>
      <c r="H144" s="147">
        <f t="shared" si="20"/>
        <v>0</v>
      </c>
    </row>
    <row r="145" spans="1:8" ht="18" customHeight="1" x14ac:dyDescent="0.55000000000000004">
      <c r="A145" s="42" t="s">
        <v>159</v>
      </c>
      <c r="B145" s="105" t="s">
        <v>9</v>
      </c>
      <c r="D145" s="147">
        <f t="shared" ref="D145:H145" si="21">D82</f>
        <v>0</v>
      </c>
      <c r="E145" s="147">
        <f t="shared" si="21"/>
        <v>0</v>
      </c>
      <c r="F145" s="147">
        <f>F82</f>
        <v>0</v>
      </c>
      <c r="G145" s="147">
        <f t="shared" si="21"/>
        <v>0</v>
      </c>
      <c r="H145" s="147">
        <f t="shared" si="21"/>
        <v>0</v>
      </c>
    </row>
    <row r="146" spans="1:8" ht="18" customHeight="1" x14ac:dyDescent="0.55000000000000004">
      <c r="A146" s="42" t="s">
        <v>166</v>
      </c>
      <c r="B146" s="105" t="s">
        <v>178</v>
      </c>
      <c r="D146" s="147">
        <f t="shared" ref="D146:H146" si="22">D98</f>
        <v>45681.84</v>
      </c>
      <c r="E146" s="147">
        <f t="shared" si="22"/>
        <v>39391.450632</v>
      </c>
      <c r="F146" s="147">
        <f>F98</f>
        <v>0</v>
      </c>
      <c r="G146" s="147">
        <f t="shared" si="22"/>
        <v>0</v>
      </c>
      <c r="H146" s="147">
        <f t="shared" si="22"/>
        <v>85073.290631999989</v>
      </c>
    </row>
    <row r="147" spans="1:8" ht="18" customHeight="1" x14ac:dyDescent="0.55000000000000004">
      <c r="A147" s="42" t="s">
        <v>170</v>
      </c>
      <c r="B147" s="105" t="s">
        <v>11</v>
      </c>
      <c r="D147" s="114">
        <f t="shared" ref="D147:H147" si="23">D108</f>
        <v>0</v>
      </c>
      <c r="E147" s="114">
        <f t="shared" si="23"/>
        <v>0</v>
      </c>
      <c r="F147" s="114">
        <f>F108</f>
        <v>0</v>
      </c>
      <c r="G147" s="114">
        <f t="shared" si="23"/>
        <v>0</v>
      </c>
      <c r="H147" s="114">
        <f t="shared" si="23"/>
        <v>0</v>
      </c>
    </row>
    <row r="148" spans="1:8" ht="18" customHeight="1" x14ac:dyDescent="0.55000000000000004">
      <c r="A148" s="42" t="s">
        <v>235</v>
      </c>
      <c r="B148" s="105" t="s">
        <v>179</v>
      </c>
      <c r="D148" s="148" t="s">
        <v>321</v>
      </c>
      <c r="E148" s="148" t="s">
        <v>321</v>
      </c>
      <c r="F148" s="148"/>
      <c r="G148" s="148" t="s">
        <v>321</v>
      </c>
      <c r="H148" s="147">
        <f>H111</f>
        <v>70341</v>
      </c>
    </row>
    <row r="149" spans="1:8" ht="18" customHeight="1" x14ac:dyDescent="0.55000000000000004">
      <c r="A149" s="42" t="s">
        <v>174</v>
      </c>
      <c r="B149" s="105" t="s">
        <v>180</v>
      </c>
      <c r="D149" s="114">
        <f t="shared" ref="D149:H149" si="24">D137</f>
        <v>0</v>
      </c>
      <c r="E149" s="114">
        <f t="shared" si="24"/>
        <v>0</v>
      </c>
      <c r="F149" s="114">
        <f>F137</f>
        <v>0</v>
      </c>
      <c r="G149" s="114">
        <f t="shared" si="24"/>
        <v>0</v>
      </c>
      <c r="H149" s="114">
        <f t="shared" si="24"/>
        <v>0</v>
      </c>
    </row>
    <row r="150" spans="1:8" ht="18" customHeight="1" x14ac:dyDescent="0.55000000000000004">
      <c r="A150" s="42" t="s">
        <v>107</v>
      </c>
      <c r="B150" s="105" t="s">
        <v>108</v>
      </c>
      <c r="D150" s="114">
        <f>D18</f>
        <v>0</v>
      </c>
      <c r="E150" s="114">
        <f>E18</f>
        <v>0</v>
      </c>
      <c r="F150" s="114">
        <f>F18</f>
        <v>0</v>
      </c>
      <c r="G150" s="114">
        <f>G18</f>
        <v>0</v>
      </c>
      <c r="H150" s="114">
        <f>H18</f>
        <v>0</v>
      </c>
    </row>
    <row r="151" spans="1:8" ht="18" customHeight="1" x14ac:dyDescent="0.55000000000000004">
      <c r="B151" s="105"/>
      <c r="D151" s="149"/>
      <c r="E151" s="149"/>
      <c r="F151" s="149"/>
      <c r="G151" s="149"/>
      <c r="H151" s="149"/>
    </row>
    <row r="152" spans="1:8" ht="18" customHeight="1" x14ac:dyDescent="0.55000000000000004">
      <c r="A152" s="110" t="s">
        <v>181</v>
      </c>
      <c r="B152" s="105" t="s">
        <v>175</v>
      </c>
      <c r="D152" s="199">
        <f t="shared" ref="D152:H152" si="25">SUM(D141:D150)</f>
        <v>2076794.64</v>
      </c>
      <c r="E152" s="199">
        <f t="shared" si="25"/>
        <v>225651.35491200001</v>
      </c>
      <c r="F152" s="199">
        <f t="shared" si="25"/>
        <v>0</v>
      </c>
      <c r="G152" s="199">
        <f t="shared" si="25"/>
        <v>0</v>
      </c>
      <c r="H152" s="199">
        <f t="shared" si="25"/>
        <v>2372786.9949120004</v>
      </c>
    </row>
    <row r="154" spans="1:8" ht="18" customHeight="1" x14ac:dyDescent="0.55000000000000004">
      <c r="A154" s="110" t="s">
        <v>322</v>
      </c>
      <c r="B154" s="105" t="s">
        <v>323</v>
      </c>
      <c r="D154" s="221">
        <f>H152/E121</f>
        <v>0.25450019310844285</v>
      </c>
    </row>
    <row r="155" spans="1:8" ht="18" customHeight="1" x14ac:dyDescent="0.55000000000000004">
      <c r="A155" s="110" t="s">
        <v>324</v>
      </c>
      <c r="B155" s="105" t="s">
        <v>325</v>
      </c>
      <c r="D155" s="221">
        <f>H152/E127</f>
        <v>-1.1616139487022832</v>
      </c>
    </row>
  </sheetData>
  <mergeCells count="4">
    <mergeCell ref="C2:D2"/>
    <mergeCell ref="C10:E10"/>
    <mergeCell ref="C11:E11"/>
    <mergeCell ref="B13:D13"/>
  </mergeCells>
  <hyperlinks>
    <hyperlink ref="C11" r:id="rId1" xr:uid="{81BA234F-236A-4E8F-BB2D-B3E16CFF0518}"/>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D7B0-9A1D-4BEE-8260-82692E890395}">
  <sheetPr>
    <tabColor theme="7" tint="-0.249977111117893"/>
    <pageSetUpPr fitToPage="1"/>
  </sheetPr>
  <dimension ref="A1:J61"/>
  <sheetViews>
    <sheetView showGridLines="0" zoomScaleNormal="100" workbookViewId="0">
      <pane ySplit="2" topLeftCell="A3" activePane="bottomLeft" state="frozen"/>
      <selection pane="bottomLeft" sqref="A1:C1"/>
    </sheetView>
  </sheetViews>
  <sheetFormatPr defaultColWidth="9.26171875" defaultRowHeight="14.4" x14ac:dyDescent="0.55000000000000004"/>
  <cols>
    <col min="1" max="1" width="18.578125" style="1" customWidth="1"/>
    <col min="2" max="2" width="57.41796875" style="1" bestFit="1" customWidth="1"/>
    <col min="3" max="3" width="15.83984375" style="36" bestFit="1" customWidth="1"/>
    <col min="4" max="4" width="16.41796875" style="1" customWidth="1"/>
    <col min="5" max="5" width="21" style="5" customWidth="1"/>
    <col min="6" max="6" width="30.578125" style="5" customWidth="1"/>
    <col min="7" max="7" width="27.41796875" style="6" customWidth="1"/>
    <col min="8" max="8" width="34.15625" style="24" customWidth="1"/>
    <col min="9" max="9" width="30.578125" style="25" customWidth="1"/>
    <col min="10" max="10" width="18.26171875" style="5" bestFit="1" customWidth="1"/>
    <col min="11" max="11" width="18.26171875" style="1" bestFit="1" customWidth="1"/>
    <col min="12" max="16384" width="9.26171875" style="1"/>
  </cols>
  <sheetData>
    <row r="1" spans="1:10" ht="27.75" customHeight="1" x14ac:dyDescent="0.55000000000000004">
      <c r="A1" s="524" t="s">
        <v>654</v>
      </c>
      <c r="B1" s="524"/>
      <c r="C1" s="524"/>
      <c r="D1" s="23"/>
    </row>
    <row r="2" spans="1:10" s="502" customFormat="1" ht="86.4" x14ac:dyDescent="0.55000000000000004">
      <c r="A2" s="498" t="s">
        <v>80</v>
      </c>
      <c r="B2" s="498" t="s">
        <v>14</v>
      </c>
      <c r="C2" s="499" t="s">
        <v>81</v>
      </c>
      <c r="D2" s="499" t="s">
        <v>82</v>
      </c>
      <c r="E2" s="500" t="s">
        <v>83</v>
      </c>
      <c r="F2" s="498" t="s">
        <v>663</v>
      </c>
      <c r="G2" s="501" t="s">
        <v>664</v>
      </c>
      <c r="H2" s="500" t="s">
        <v>665</v>
      </c>
      <c r="I2" s="499" t="s">
        <v>638</v>
      </c>
    </row>
    <row r="3" spans="1:10" x14ac:dyDescent="0.55000000000000004">
      <c r="A3" s="11">
        <v>210001</v>
      </c>
      <c r="B3" s="11" t="s">
        <v>15</v>
      </c>
      <c r="C3" s="503">
        <v>478452262</v>
      </c>
      <c r="D3" s="504">
        <f>'0001_Meritus'!H152+'0001_Meritus'!F152</f>
        <v>53181373.982879966</v>
      </c>
      <c r="E3" s="505">
        <f>D3/C3</f>
        <v>0.11115293668081763</v>
      </c>
      <c r="F3" s="506">
        <f>'Rate Support-Attachment I'!I3</f>
        <v>16830489.5</v>
      </c>
      <c r="G3" s="507">
        <f>D3-F3</f>
        <v>36350884.482879966</v>
      </c>
      <c r="H3" s="508">
        <f>G3/C3</f>
        <v>7.5975990438268567E-2</v>
      </c>
      <c r="I3" s="503">
        <f>'0001_Meritus'!$H$111</f>
        <v>10003851</v>
      </c>
      <c r="J3" s="1"/>
    </row>
    <row r="4" spans="1:10" x14ac:dyDescent="0.55000000000000004">
      <c r="A4" s="12" t="s">
        <v>76</v>
      </c>
      <c r="B4" s="11" t="s">
        <v>75</v>
      </c>
      <c r="C4" s="503">
        <v>1954590000</v>
      </c>
      <c r="D4" s="504">
        <f>'0002_UMMC'!H152+'0002_UMMC'!F152</f>
        <v>268056170.00940081</v>
      </c>
      <c r="E4" s="505">
        <f t="shared" ref="E4:E52" si="0">D4/C4</f>
        <v>0.13714189165472085</v>
      </c>
      <c r="F4" s="506">
        <f>'Rate Support-Attachment I'!I4</f>
        <v>188838435.59441945</v>
      </c>
      <c r="G4" s="507">
        <f t="shared" ref="G4:G52" si="1">D4-F4</f>
        <v>79217734.414981365</v>
      </c>
      <c r="H4" s="508">
        <f t="shared" ref="H4:H52" si="2">G4/C4</f>
        <v>4.0529079968167937E-2</v>
      </c>
      <c r="I4" s="503">
        <f>'0002_UMMC'!$H$111</f>
        <v>22001000</v>
      </c>
      <c r="J4" s="27"/>
    </row>
    <row r="5" spans="1:10" x14ac:dyDescent="0.55000000000000004">
      <c r="A5" s="12" t="s">
        <v>74</v>
      </c>
      <c r="B5" s="11" t="s">
        <v>84</v>
      </c>
      <c r="C5" s="503">
        <v>365558000</v>
      </c>
      <c r="D5" s="504">
        <f>'0003_UM Capital Region'!H152+'0003_UM Capital Region'!F152</f>
        <v>58344610.191813394</v>
      </c>
      <c r="E5" s="505">
        <f t="shared" si="0"/>
        <v>0.15960424937168219</v>
      </c>
      <c r="F5" s="506">
        <f>'Rate Support-Attachment I'!I5</f>
        <v>20554419.1382</v>
      </c>
      <c r="G5" s="507">
        <f t="shared" si="1"/>
        <v>37790191.053613394</v>
      </c>
      <c r="H5" s="508">
        <f t="shared" si="2"/>
        <v>0.10337673106213896</v>
      </c>
      <c r="I5" s="503">
        <f>'0003_UM Capital Region'!H111</f>
        <v>10414000</v>
      </c>
      <c r="J5" s="1"/>
    </row>
    <row r="6" spans="1:10" x14ac:dyDescent="0.55000000000000004">
      <c r="A6" s="11">
        <v>210004</v>
      </c>
      <c r="B6" s="11" t="s">
        <v>16</v>
      </c>
      <c r="C6" s="503">
        <v>523163323</v>
      </c>
      <c r="D6" s="504">
        <f>'0004_Holy Cross'!H152+'0004_Holy Cross'!F152</f>
        <v>51585684.389315188</v>
      </c>
      <c r="E6" s="505">
        <f t="shared" si="0"/>
        <v>9.8603403796552441E-2</v>
      </c>
      <c r="F6" s="506">
        <f>'Rate Support-Attachment I'!I6</f>
        <v>30737262.636999998</v>
      </c>
      <c r="G6" s="507">
        <f t="shared" si="1"/>
        <v>20848421.75231519</v>
      </c>
      <c r="H6" s="508">
        <f t="shared" si="2"/>
        <v>3.9850694488220442E-2</v>
      </c>
      <c r="I6" s="503">
        <f>'0004_Holy Cross'!H111</f>
        <v>32744408</v>
      </c>
      <c r="J6" s="1"/>
    </row>
    <row r="7" spans="1:10" x14ac:dyDescent="0.55000000000000004">
      <c r="A7" s="11">
        <v>210005</v>
      </c>
      <c r="B7" s="11" t="s">
        <v>71</v>
      </c>
      <c r="C7" s="503">
        <v>408396000</v>
      </c>
      <c r="D7" s="504">
        <f>'0005_Frederick'!H152+'0005_Frederick'!F152</f>
        <v>52789456.447020195</v>
      </c>
      <c r="E7" s="505">
        <f t="shared" si="0"/>
        <v>0.12926046397863886</v>
      </c>
      <c r="F7" s="506">
        <f>'Rate Support-Attachment I'!I7</f>
        <v>8903195.2300000004</v>
      </c>
      <c r="G7" s="507">
        <f t="shared" si="1"/>
        <v>43886261.217020199</v>
      </c>
      <c r="H7" s="508">
        <f t="shared" si="2"/>
        <v>0.10746006625192264</v>
      </c>
      <c r="I7" s="503">
        <f>'0005_Frederick'!H111</f>
        <v>8370062</v>
      </c>
      <c r="J7" s="1"/>
    </row>
    <row r="8" spans="1:10" x14ac:dyDescent="0.55000000000000004">
      <c r="A8" s="11">
        <v>210006</v>
      </c>
      <c r="B8" s="11" t="s">
        <v>70</v>
      </c>
      <c r="C8" s="503">
        <v>105601000</v>
      </c>
      <c r="D8" s="504">
        <f>'0006_UM Harford Memorial'!H152+'0006_UM Harford Memorial'!F152</f>
        <v>5846433.7112010829</v>
      </c>
      <c r="E8" s="505">
        <f t="shared" si="0"/>
        <v>5.5363431323577267E-2</v>
      </c>
      <c r="F8" s="506">
        <f>'Rate Support-Attachment I'!I8</f>
        <v>1498619</v>
      </c>
      <c r="G8" s="507">
        <f t="shared" si="1"/>
        <v>4347814.7112010829</v>
      </c>
      <c r="H8" s="508">
        <f t="shared" si="2"/>
        <v>4.1172097908174006E-2</v>
      </c>
      <c r="I8" s="503">
        <f>'0006_UM Harford Memorial'!H111</f>
        <v>1298000</v>
      </c>
      <c r="J8" s="1"/>
    </row>
    <row r="9" spans="1:10" x14ac:dyDescent="0.55000000000000004">
      <c r="A9" s="11">
        <v>210008</v>
      </c>
      <c r="B9" s="11" t="s">
        <v>69</v>
      </c>
      <c r="C9" s="503">
        <v>549134673</v>
      </c>
      <c r="D9" s="504">
        <f>'0008_Mercy'!H152+'0008_Mercy'!F152</f>
        <v>73520594.37619406</v>
      </c>
      <c r="E9" s="505">
        <f t="shared" si="0"/>
        <v>0.13388445128503854</v>
      </c>
      <c r="F9" s="506">
        <f>'Rate Support-Attachment I'!I9</f>
        <v>27068946.844572738</v>
      </c>
      <c r="G9" s="507">
        <f t="shared" si="1"/>
        <v>46451647.531621322</v>
      </c>
      <c r="H9" s="508">
        <f t="shared" si="2"/>
        <v>8.4590629249195706E-2</v>
      </c>
      <c r="I9" s="503">
        <f>'0008_Mercy'!H111</f>
        <v>20692798</v>
      </c>
      <c r="J9" s="1"/>
    </row>
    <row r="10" spans="1:10" x14ac:dyDescent="0.55000000000000004">
      <c r="A10" s="11">
        <v>210009</v>
      </c>
      <c r="B10" s="11" t="s">
        <v>17</v>
      </c>
      <c r="C10" s="503">
        <v>2920138000</v>
      </c>
      <c r="D10" s="504">
        <f>'0009_JHH'!H152+'0009_JHH'!F152</f>
        <v>331053361.38666284</v>
      </c>
      <c r="E10" s="505">
        <f t="shared" si="0"/>
        <v>0.11336908097722191</v>
      </c>
      <c r="F10" s="506">
        <f>'Rate Support-Attachment I'!I10</f>
        <v>179532269.62887946</v>
      </c>
      <c r="G10" s="507">
        <f t="shared" si="1"/>
        <v>151521091.75778338</v>
      </c>
      <c r="H10" s="508">
        <f t="shared" si="2"/>
        <v>5.1888332591741686E-2</v>
      </c>
      <c r="I10" s="503">
        <f>'0009_JHH'!H111</f>
        <v>43952000</v>
      </c>
      <c r="J10" s="1"/>
    </row>
    <row r="11" spans="1:10" x14ac:dyDescent="0.55000000000000004">
      <c r="A11" s="11">
        <v>210010</v>
      </c>
      <c r="B11" s="11" t="s">
        <v>67</v>
      </c>
      <c r="C11" s="503">
        <v>28191000</v>
      </c>
      <c r="D11" s="504">
        <f>'0010_UM Shore Dorchester'!H152+'0010_UM Shore Dorchester'!F152</f>
        <v>3840192.1315337624</v>
      </c>
      <c r="E11" s="505">
        <f t="shared" si="0"/>
        <v>0.13622050056875465</v>
      </c>
      <c r="F11" s="506">
        <f>'Rate Support-Attachment I'!I11</f>
        <v>400187</v>
      </c>
      <c r="G11" s="507">
        <f t="shared" si="1"/>
        <v>3440005.1315337624</v>
      </c>
      <c r="H11" s="508">
        <f t="shared" si="2"/>
        <v>0.1220249417024498</v>
      </c>
      <c r="I11" s="503">
        <f>'0010_UM Shore Dorchester'!H111</f>
        <v>386000</v>
      </c>
      <c r="J11" s="1"/>
    </row>
    <row r="12" spans="1:10" x14ac:dyDescent="0.55000000000000004">
      <c r="A12" s="11">
        <v>210011</v>
      </c>
      <c r="B12" s="11" t="s">
        <v>85</v>
      </c>
      <c r="C12" s="503">
        <v>506146000</v>
      </c>
      <c r="D12" s="504">
        <f>'0011_Saint Agnes'!H152+'0011_Saint Agnes'!F152</f>
        <v>45950553.739585355</v>
      </c>
      <c r="E12" s="505">
        <f t="shared" si="0"/>
        <v>9.0785176094615699E-2</v>
      </c>
      <c r="F12" s="506">
        <f>'Rate Support-Attachment I'!I12</f>
        <v>22395116.0024257</v>
      </c>
      <c r="G12" s="507">
        <f t="shared" si="1"/>
        <v>23555437.737159654</v>
      </c>
      <c r="H12" s="508">
        <f t="shared" si="2"/>
        <v>4.6538820295250097E-2</v>
      </c>
      <c r="I12" s="503">
        <f>'0011_Saint Agnes'!H111</f>
        <v>16175690</v>
      </c>
      <c r="J12" s="1"/>
    </row>
    <row r="13" spans="1:10" x14ac:dyDescent="0.55000000000000004">
      <c r="A13" s="11">
        <v>210012</v>
      </c>
      <c r="B13" s="11" t="s">
        <v>86</v>
      </c>
      <c r="C13" s="503">
        <v>912336095</v>
      </c>
      <c r="D13" s="504">
        <f>'0012_Lifebridge Sinai'!H152+'0012_Lifebridge Sinai'!F152</f>
        <v>91908449.050642252</v>
      </c>
      <c r="E13" s="505">
        <f t="shared" si="0"/>
        <v>0.1007396830557737</v>
      </c>
      <c r="F13" s="506">
        <f>'Rate Support-Attachment I'!I13</f>
        <v>34628079.099842682</v>
      </c>
      <c r="G13" s="507">
        <f t="shared" si="1"/>
        <v>57280369.950799569</v>
      </c>
      <c r="H13" s="508">
        <f t="shared" si="2"/>
        <v>6.2784285599047321E-2</v>
      </c>
      <c r="I13" s="503">
        <f>'0012_Lifebridge Sinai'!H111</f>
        <v>11488577</v>
      </c>
      <c r="J13" s="1"/>
    </row>
    <row r="14" spans="1:10" x14ac:dyDescent="0.55000000000000004">
      <c r="A14" s="11">
        <v>210013</v>
      </c>
      <c r="B14" s="11" t="s">
        <v>87</v>
      </c>
      <c r="C14" s="503">
        <v>43098140</v>
      </c>
      <c r="D14" s="504">
        <f>'0013_Grace'!H152+'0013_Grace'!F152</f>
        <v>3965482.7008005967</v>
      </c>
      <c r="E14" s="505">
        <f t="shared" si="0"/>
        <v>9.2010529939356933E-2</v>
      </c>
      <c r="F14" s="506">
        <f>'Rate Support-Attachment I'!I14</f>
        <v>244742.28</v>
      </c>
      <c r="G14" s="507">
        <f t="shared" si="1"/>
        <v>3720740.4208005969</v>
      </c>
      <c r="H14" s="508">
        <f t="shared" si="2"/>
        <v>8.6331809697601722E-2</v>
      </c>
      <c r="I14" s="503">
        <f>'0013_Grace'!H111</f>
        <v>166170</v>
      </c>
      <c r="J14" s="1"/>
    </row>
    <row r="15" spans="1:10" x14ac:dyDescent="0.55000000000000004">
      <c r="A15" s="11">
        <v>210015</v>
      </c>
      <c r="B15" s="11" t="s">
        <v>64</v>
      </c>
      <c r="C15" s="503">
        <v>669486011</v>
      </c>
      <c r="D15" s="504">
        <f>'0015_MedStar Franklin Square'!H152+'0015_MedStar Franklin Square'!F152</f>
        <v>54299495</v>
      </c>
      <c r="E15" s="505">
        <f t="shared" si="0"/>
        <v>8.110624286068914E-2</v>
      </c>
      <c r="F15" s="506">
        <f>'Rate Support-Attachment I'!I15</f>
        <v>25958942.716642261</v>
      </c>
      <c r="G15" s="507">
        <f t="shared" si="1"/>
        <v>28340552.283357739</v>
      </c>
      <c r="H15" s="508">
        <f t="shared" si="2"/>
        <v>4.2331806516802246E-2</v>
      </c>
      <c r="I15" s="503">
        <f>'0015_MedStar Franklin Square'!H111</f>
        <v>13546067</v>
      </c>
      <c r="J15" s="1"/>
    </row>
    <row r="16" spans="1:10" x14ac:dyDescent="0.55000000000000004">
      <c r="A16" s="11">
        <v>210016</v>
      </c>
      <c r="B16" s="11" t="s">
        <v>63</v>
      </c>
      <c r="C16" s="503">
        <v>316057691.80000001</v>
      </c>
      <c r="D16" s="504">
        <f>'0016_White Oak'!H152+'0016_White Oak'!F152</f>
        <v>33884821.784013726</v>
      </c>
      <c r="E16" s="505">
        <f t="shared" si="0"/>
        <v>0.10721087530265171</v>
      </c>
      <c r="F16" s="506">
        <f>'Rate Support-Attachment I'!I16</f>
        <v>10746074.85815</v>
      </c>
      <c r="G16" s="507">
        <f t="shared" si="1"/>
        <v>23138746.925863728</v>
      </c>
      <c r="H16" s="508">
        <f t="shared" si="2"/>
        <v>7.3210516706885997E-2</v>
      </c>
      <c r="I16" s="503">
        <f>'0016_White Oak'!H111</f>
        <v>11912200.75</v>
      </c>
      <c r="J16" s="1"/>
    </row>
    <row r="17" spans="1:9" s="1" customFormat="1" x14ac:dyDescent="0.55000000000000004">
      <c r="A17" s="11">
        <v>210017</v>
      </c>
      <c r="B17" s="11" t="s">
        <v>88</v>
      </c>
      <c r="C17" s="503">
        <v>63270654</v>
      </c>
      <c r="D17" s="504">
        <f>'0017_Garrett'!H156+'0017_Garrett'!F156</f>
        <v>8138225.7591168638</v>
      </c>
      <c r="E17" s="505">
        <f t="shared" si="0"/>
        <v>0.12862559883001784</v>
      </c>
      <c r="F17" s="506">
        <f>'Rate Support-Attachment I'!I17</f>
        <v>2964370.7629637816</v>
      </c>
      <c r="G17" s="507">
        <f t="shared" si="1"/>
        <v>5173854.9961530827</v>
      </c>
      <c r="H17" s="508">
        <f t="shared" si="2"/>
        <v>8.1773376266239997E-2</v>
      </c>
      <c r="I17" s="503">
        <f>'0017_Garrett'!H115</f>
        <v>2860842</v>
      </c>
    </row>
    <row r="18" spans="1:9" s="1" customFormat="1" x14ac:dyDescent="0.55000000000000004">
      <c r="A18" s="11">
        <v>210018</v>
      </c>
      <c r="B18" s="11" t="s">
        <v>61</v>
      </c>
      <c r="C18" s="503">
        <v>205575926</v>
      </c>
      <c r="D18" s="504">
        <f>'0018_MedStar Montgomery'!H152+'0018_MedStar Montgomery'!F152</f>
        <v>11545813.006994</v>
      </c>
      <c r="E18" s="505">
        <f t="shared" si="0"/>
        <v>5.6163254285883646E-2</v>
      </c>
      <c r="F18" s="506">
        <f>'Rate Support-Attachment I'!I18</f>
        <v>5699657.5800000001</v>
      </c>
      <c r="G18" s="507">
        <f t="shared" si="1"/>
        <v>5846155.4269939996</v>
      </c>
      <c r="H18" s="508">
        <f t="shared" si="2"/>
        <v>2.8437937947043468E-2</v>
      </c>
      <c r="I18" s="503">
        <f>'0018_MedStar Montgomery'!H111</f>
        <v>5332559</v>
      </c>
    </row>
    <row r="19" spans="1:9" s="1" customFormat="1" x14ac:dyDescent="0.55000000000000004">
      <c r="A19" s="11">
        <v>210019</v>
      </c>
      <c r="B19" s="11" t="s">
        <v>89</v>
      </c>
      <c r="C19" s="503">
        <v>445496000</v>
      </c>
      <c r="D19" s="504">
        <f>'0019_Peninsula'!H152+'0019_Peninsula'!F152</f>
        <v>29157396.007917251</v>
      </c>
      <c r="E19" s="505">
        <f t="shared" si="0"/>
        <v>6.5449288002400144E-2</v>
      </c>
      <c r="F19" s="506">
        <f>'Rate Support-Attachment I'!I19</f>
        <v>14550256.125</v>
      </c>
      <c r="G19" s="507">
        <f t="shared" si="1"/>
        <v>14607139.882917251</v>
      </c>
      <c r="H19" s="508">
        <f t="shared" si="2"/>
        <v>3.2788487175905622E-2</v>
      </c>
      <c r="I19" s="503">
        <f>'0019_Peninsula'!H111</f>
        <v>11921900</v>
      </c>
    </row>
    <row r="20" spans="1:9" s="28" customFormat="1" x14ac:dyDescent="0.55000000000000004">
      <c r="A20" s="11">
        <v>210022</v>
      </c>
      <c r="B20" s="11" t="s">
        <v>19</v>
      </c>
      <c r="C20" s="509">
        <v>359685000</v>
      </c>
      <c r="D20" s="510">
        <f>'0022_Suburban'!H152+'0022_Suburban'!F152</f>
        <v>35851043.704943113</v>
      </c>
      <c r="E20" s="505">
        <f t="shared" si="0"/>
        <v>9.9673446779663069E-2</v>
      </c>
      <c r="F20" s="506">
        <f>'Rate Support-Attachment I'!I20</f>
        <v>8292948.6795999995</v>
      </c>
      <c r="G20" s="507">
        <f t="shared" si="1"/>
        <v>27558095.025343113</v>
      </c>
      <c r="H20" s="508">
        <f t="shared" si="2"/>
        <v>7.6617304100374248E-2</v>
      </c>
      <c r="I20" s="509">
        <f>'0022_Suburban'!H111</f>
        <v>6501000</v>
      </c>
    </row>
    <row r="21" spans="1:9" s="28" customFormat="1" x14ac:dyDescent="0.55000000000000004">
      <c r="A21" s="11">
        <v>210023</v>
      </c>
      <c r="B21" s="11" t="s">
        <v>58</v>
      </c>
      <c r="C21" s="509">
        <v>672800000</v>
      </c>
      <c r="D21" s="510">
        <f>'0023_AAMC'!H152+'0023_AAMC'!F152</f>
        <v>70326214.560184374</v>
      </c>
      <c r="E21" s="505">
        <f t="shared" si="0"/>
        <v>0.10452766730110638</v>
      </c>
      <c r="F21" s="506">
        <f>'Rate Support-Attachment I'!I21</f>
        <v>12225745.912468543</v>
      </c>
      <c r="G21" s="507">
        <f t="shared" si="1"/>
        <v>58100468.647715829</v>
      </c>
      <c r="H21" s="508">
        <f t="shared" si="2"/>
        <v>8.6356225695178104E-2</v>
      </c>
      <c r="I21" s="509">
        <f>'0023_AAMC'!H111</f>
        <v>4976327</v>
      </c>
    </row>
    <row r="22" spans="1:9" s="1" customFormat="1" x14ac:dyDescent="0.55000000000000004">
      <c r="A22" s="11">
        <v>210024</v>
      </c>
      <c r="B22" s="11" t="s">
        <v>20</v>
      </c>
      <c r="C22" s="503">
        <v>500756162</v>
      </c>
      <c r="D22" s="504">
        <f>'0024_MedStar Union Memorial'!H152+'0024_MedStar Union Memorial'!F152</f>
        <v>38264449.469999999</v>
      </c>
      <c r="E22" s="505">
        <f t="shared" si="0"/>
        <v>7.6413337216207827E-2</v>
      </c>
      <c r="F22" s="506">
        <f>'Rate Support-Attachment I'!I22</f>
        <v>21307923.878914401</v>
      </c>
      <c r="G22" s="507">
        <f t="shared" si="1"/>
        <v>16956525.591085598</v>
      </c>
      <c r="H22" s="508">
        <f t="shared" si="2"/>
        <v>3.3861841107180622E-2</v>
      </c>
      <c r="I22" s="503">
        <f>'0024_MedStar Union Memorial'!H111</f>
        <v>7871609</v>
      </c>
    </row>
    <row r="23" spans="1:9" s="1" customFormat="1" x14ac:dyDescent="0.55000000000000004">
      <c r="A23" s="11">
        <v>210027</v>
      </c>
      <c r="B23" s="11" t="s">
        <v>90</v>
      </c>
      <c r="C23" s="503">
        <v>346075327</v>
      </c>
      <c r="D23" s="504">
        <f>'0027_Western MD'!H152+'0027_Western MD'!F152</f>
        <v>69376372.401752084</v>
      </c>
      <c r="E23" s="505">
        <f t="shared" si="0"/>
        <v>0.20046610373282139</v>
      </c>
      <c r="F23" s="506">
        <f>'Rate Support-Attachment I'!I23</f>
        <v>14798314</v>
      </c>
      <c r="G23" s="507">
        <f t="shared" si="1"/>
        <v>54578058.401752084</v>
      </c>
      <c r="H23" s="508">
        <f t="shared" si="2"/>
        <v>0.15770571937291583</v>
      </c>
      <c r="I23" s="503">
        <f>'0027_Western MD'!H111</f>
        <v>13988602</v>
      </c>
    </row>
    <row r="24" spans="1:9" s="1" customFormat="1" x14ac:dyDescent="0.55000000000000004">
      <c r="A24" s="11">
        <v>210028</v>
      </c>
      <c r="B24" s="11" t="s">
        <v>56</v>
      </c>
      <c r="C24" s="503">
        <v>189706615</v>
      </c>
      <c r="D24" s="504">
        <f>'0028_MedStar St'!H152+'0028_MedStar St'!F152</f>
        <v>17166801.140884228</v>
      </c>
      <c r="E24" s="505">
        <f t="shared" si="0"/>
        <v>9.0491315449828816E-2</v>
      </c>
      <c r="F24" s="506">
        <f>'Rate Support-Attachment I'!I24</f>
        <v>4294049.8743000003</v>
      </c>
      <c r="G24" s="507">
        <f t="shared" si="1"/>
        <v>12872751.266584229</v>
      </c>
      <c r="H24" s="508">
        <f t="shared" si="2"/>
        <v>6.7856101204400429E-2</v>
      </c>
      <c r="I24" s="503">
        <f>'0028_MedStar St'!H111</f>
        <v>3911833</v>
      </c>
    </row>
    <row r="25" spans="1:9" s="28" customFormat="1" x14ac:dyDescent="0.55000000000000004">
      <c r="A25" s="11">
        <v>210029</v>
      </c>
      <c r="B25" s="11" t="s">
        <v>55</v>
      </c>
      <c r="C25" s="509">
        <v>773596000</v>
      </c>
      <c r="D25" s="510">
        <f>'0029_JH Bayview'!H152+'0029_JH Bayview'!F152</f>
        <v>102988357.45003141</v>
      </c>
      <c r="E25" s="505">
        <f t="shared" si="0"/>
        <v>0.13312938206768316</v>
      </c>
      <c r="F25" s="506">
        <f>'Rate Support-Attachment I'!I25</f>
        <v>53319166.528925255</v>
      </c>
      <c r="G25" s="507">
        <f t="shared" si="1"/>
        <v>49669190.92110616</v>
      </c>
      <c r="H25" s="508">
        <f t="shared" si="2"/>
        <v>6.4205594290955695E-2</v>
      </c>
      <c r="I25" s="509">
        <f>'0029_JH Bayview'!H111</f>
        <v>23211000</v>
      </c>
    </row>
    <row r="26" spans="1:9" s="1" customFormat="1" x14ac:dyDescent="0.55000000000000004">
      <c r="A26" s="11">
        <v>210030</v>
      </c>
      <c r="B26" s="11" t="s">
        <v>54</v>
      </c>
      <c r="C26" s="503">
        <v>44681000</v>
      </c>
      <c r="D26" s="504">
        <f>'0030_UM Shore Chester'!H152+'0030_UM Shore Chester'!F152</f>
        <v>10525124.55052303</v>
      </c>
      <c r="E26" s="505">
        <f t="shared" si="0"/>
        <v>0.23556152616376155</v>
      </c>
      <c r="F26" s="506">
        <f>'Rate Support-Attachment I'!I26</f>
        <v>1123304</v>
      </c>
      <c r="G26" s="507">
        <f t="shared" si="1"/>
        <v>9401820.5505230296</v>
      </c>
      <c r="H26" s="508">
        <f t="shared" si="2"/>
        <v>0.21042099663219332</v>
      </c>
      <c r="I26" s="503">
        <f>'0030_UM Shore Chester'!H111</f>
        <v>1084000</v>
      </c>
    </row>
    <row r="27" spans="1:9" s="1" customFormat="1" x14ac:dyDescent="0.55000000000000004">
      <c r="A27" s="11">
        <v>210032</v>
      </c>
      <c r="B27" s="11" t="s">
        <v>21</v>
      </c>
      <c r="C27" s="503">
        <v>201277425</v>
      </c>
      <c r="D27" s="504">
        <f>'0032_Union Cecil'!H152+'0032_Union Cecil'!F152</f>
        <v>15107773.997483404</v>
      </c>
      <c r="E27" s="505">
        <f t="shared" si="0"/>
        <v>7.5059455860404634E-2</v>
      </c>
      <c r="F27" s="506">
        <f>'Rate Support-Attachment I'!I27</f>
        <v>2722641.4999999995</v>
      </c>
      <c r="G27" s="507">
        <f t="shared" si="1"/>
        <v>12385132.497483404</v>
      </c>
      <c r="H27" s="508">
        <f t="shared" si="2"/>
        <v>6.1532645787193495E-2</v>
      </c>
      <c r="I27" s="503">
        <f>'0032_Union Cecil'!H111</f>
        <v>2395905</v>
      </c>
    </row>
    <row r="28" spans="1:9" s="1" customFormat="1" x14ac:dyDescent="0.55000000000000004">
      <c r="A28" s="11">
        <v>210033</v>
      </c>
      <c r="B28" s="11" t="s">
        <v>91</v>
      </c>
      <c r="C28" s="503">
        <v>269285583</v>
      </c>
      <c r="D28" s="504">
        <f>'0033_Carroll'!H152+'0033_Carroll'!F152</f>
        <v>21778511.234309886</v>
      </c>
      <c r="E28" s="505">
        <f t="shared" si="0"/>
        <v>8.0875147461235919E-2</v>
      </c>
      <c r="F28" s="506">
        <f>'Rate Support-Attachment I'!I28</f>
        <v>3701247.7445999999</v>
      </c>
      <c r="G28" s="507">
        <f t="shared" si="1"/>
        <v>18077263.489709884</v>
      </c>
      <c r="H28" s="508">
        <f t="shared" si="2"/>
        <v>6.7130454175520729E-2</v>
      </c>
      <c r="I28" s="503">
        <f>'0033_Carroll'!H111</f>
        <v>3120445</v>
      </c>
    </row>
    <row r="29" spans="1:9" s="1" customFormat="1" x14ac:dyDescent="0.55000000000000004">
      <c r="A29" s="11">
        <v>210034</v>
      </c>
      <c r="B29" s="11" t="s">
        <v>51</v>
      </c>
      <c r="C29" s="503">
        <v>218397738</v>
      </c>
      <c r="D29" s="504">
        <f>'0034_MedStar Harbor'!H152+'0034_MedStar Harbor'!F152</f>
        <v>24340077</v>
      </c>
      <c r="E29" s="505">
        <f t="shared" si="0"/>
        <v>0.1114483932979196</v>
      </c>
      <c r="F29" s="506">
        <f>'Rate Support-Attachment I'!I29</f>
        <v>9427937.9129290506</v>
      </c>
      <c r="G29" s="507">
        <f t="shared" si="1"/>
        <v>14912139.087070949</v>
      </c>
      <c r="H29" s="508">
        <f t="shared" si="2"/>
        <v>6.8279732306892979E-2</v>
      </c>
      <c r="I29" s="503">
        <f>'0034_MedStar Harbor'!H111</f>
        <v>6380276</v>
      </c>
    </row>
    <row r="30" spans="1:9" s="1" customFormat="1" x14ac:dyDescent="0.55000000000000004">
      <c r="A30" s="11">
        <v>210035</v>
      </c>
      <c r="B30" s="11" t="s">
        <v>50</v>
      </c>
      <c r="C30" s="503">
        <v>153803522.71000001</v>
      </c>
      <c r="D30" s="504">
        <f>'0035_UM Charles Regional'!H152+'0035_UM Charles Regional'!F152</f>
        <v>14585255.91271551</v>
      </c>
      <c r="E30" s="505">
        <f t="shared" si="0"/>
        <v>9.4830441174070745E-2</v>
      </c>
      <c r="F30" s="506">
        <f>'Rate Support-Attachment I'!I30</f>
        <v>2571730.23</v>
      </c>
      <c r="G30" s="507">
        <f t="shared" si="1"/>
        <v>12013525.682715509</v>
      </c>
      <c r="H30" s="508">
        <f t="shared" si="2"/>
        <v>7.8109561283373735E-2</v>
      </c>
      <c r="I30" s="503">
        <f>'0035_UM Charles Regional'!H111</f>
        <v>1849669.91</v>
      </c>
    </row>
    <row r="31" spans="1:9" s="1" customFormat="1" x14ac:dyDescent="0.55000000000000004">
      <c r="A31" s="11">
        <v>210037</v>
      </c>
      <c r="B31" s="11" t="s">
        <v>49</v>
      </c>
      <c r="C31" s="503">
        <v>231740000</v>
      </c>
      <c r="D31" s="504">
        <f>'0037_UM Shore Easton'!H152+'0037_UM Shore Easton'!F152</f>
        <v>30779779.345573545</v>
      </c>
      <c r="E31" s="505">
        <f t="shared" si="0"/>
        <v>0.13282031304726652</v>
      </c>
      <c r="F31" s="506">
        <f>'Rate Support-Attachment I'!I31</f>
        <v>3865679.9987070505</v>
      </c>
      <c r="G31" s="507">
        <f t="shared" si="1"/>
        <v>26914099.346866496</v>
      </c>
      <c r="H31" s="508">
        <f t="shared" si="2"/>
        <v>0.11613920491441485</v>
      </c>
      <c r="I31" s="503">
        <f>'0037_UM Shore Easton'!H111</f>
        <v>4379000</v>
      </c>
    </row>
    <row r="32" spans="1:9" s="1" customFormat="1" x14ac:dyDescent="0.55000000000000004">
      <c r="A32" s="11">
        <v>210038</v>
      </c>
      <c r="B32" s="11" t="s">
        <v>48</v>
      </c>
      <c r="C32" s="503">
        <v>267139000</v>
      </c>
      <c r="D32" s="504">
        <f>'0038_UMMC Midtown'!H152+'0038_UMMC Midtown'!F152</f>
        <v>37051102.784704059</v>
      </c>
      <c r="E32" s="505">
        <f t="shared" si="0"/>
        <v>0.13869597020541388</v>
      </c>
      <c r="F32" s="506">
        <f>'Rate Support-Attachment I'!I32</f>
        <v>9530718.2252789065</v>
      </c>
      <c r="G32" s="507">
        <f t="shared" si="1"/>
        <v>27520384.559425153</v>
      </c>
      <c r="H32" s="508">
        <f t="shared" si="2"/>
        <v>0.10301896974767874</v>
      </c>
      <c r="I32" s="503">
        <f>'0038_UMMC Midtown'!H111</f>
        <v>3907000</v>
      </c>
    </row>
    <row r="33" spans="1:10" x14ac:dyDescent="0.55000000000000004">
      <c r="A33" s="11">
        <v>210039</v>
      </c>
      <c r="B33" s="11" t="s">
        <v>22</v>
      </c>
      <c r="C33" s="503">
        <v>146404723.62</v>
      </c>
      <c r="D33" s="504">
        <f>'0039_Calvert'!H152+'0039_Calvert'!F152</f>
        <v>8480243.7670365348</v>
      </c>
      <c r="E33" s="505">
        <f t="shared" si="0"/>
        <v>5.7923293438587313E-2</v>
      </c>
      <c r="F33" s="506">
        <f>'Rate Support-Attachment I'!I33</f>
        <v>3113798.9100000006</v>
      </c>
      <c r="G33" s="507">
        <f t="shared" si="1"/>
        <v>5366444.8570365347</v>
      </c>
      <c r="H33" s="508">
        <f t="shared" si="2"/>
        <v>3.6654861430327763E-2</v>
      </c>
      <c r="I33" s="503">
        <f>'0039_Calvert'!H111</f>
        <v>2799500.5300000003</v>
      </c>
      <c r="J33" s="1"/>
    </row>
    <row r="34" spans="1:10" x14ac:dyDescent="0.55000000000000004">
      <c r="A34" s="11">
        <v>210040</v>
      </c>
      <c r="B34" s="11" t="s">
        <v>23</v>
      </c>
      <c r="C34" s="503">
        <v>305327335</v>
      </c>
      <c r="D34" s="504">
        <f>'0040_Lifebridge Northwest'!H152+'0040_Lifebridge Northwest'!F152</f>
        <v>25188533.255566165</v>
      </c>
      <c r="E34" s="505">
        <f t="shared" si="0"/>
        <v>8.2496816918033775E-2</v>
      </c>
      <c r="F34" s="506">
        <f>'Rate Support-Attachment I'!I34</f>
        <v>5274450.5509000001</v>
      </c>
      <c r="G34" s="507">
        <f t="shared" si="1"/>
        <v>19914082.704666164</v>
      </c>
      <c r="H34" s="508">
        <f t="shared" si="2"/>
        <v>6.5222076184781042E-2</v>
      </c>
      <c r="I34" s="503">
        <f>'0040_Lifebridge Northwest'!H111</f>
        <v>4603315</v>
      </c>
      <c r="J34" s="1"/>
    </row>
    <row r="35" spans="1:10" x14ac:dyDescent="0.55000000000000004">
      <c r="A35" s="11">
        <v>210043</v>
      </c>
      <c r="B35" s="11" t="s">
        <v>45</v>
      </c>
      <c r="C35" s="503">
        <v>445181000</v>
      </c>
      <c r="D35" s="504">
        <f>'0043_UM BWMC'!H152+'0043_UM BWMC'!F152</f>
        <v>24679564.449999996</v>
      </c>
      <c r="E35" s="505">
        <f t="shared" si="0"/>
        <v>5.5437146800964093E-2</v>
      </c>
      <c r="F35" s="506">
        <f>'Rate Support-Attachment I'!I35</f>
        <v>7798984.3248961922</v>
      </c>
      <c r="G35" s="507">
        <f t="shared" si="1"/>
        <v>16880580.125103801</v>
      </c>
      <c r="H35" s="508">
        <f t="shared" si="2"/>
        <v>3.7918464905518881E-2</v>
      </c>
      <c r="I35" s="503">
        <f>'0043_UM BWMC'!H111</f>
        <v>6170000</v>
      </c>
      <c r="J35" s="1"/>
    </row>
    <row r="36" spans="1:10" x14ac:dyDescent="0.55000000000000004">
      <c r="A36" s="11">
        <v>210044</v>
      </c>
      <c r="B36" s="11" t="s">
        <v>24</v>
      </c>
      <c r="C36" s="503">
        <v>605730943</v>
      </c>
      <c r="D36" s="504">
        <f>'0044_GBMC'!H152+'0044_GBMC'!F152</f>
        <v>63840912.804590344</v>
      </c>
      <c r="E36" s="505">
        <f t="shared" si="0"/>
        <v>0.10539483502098447</v>
      </c>
      <c r="F36" s="506">
        <f>'Rate Support-Attachment I'!I36</f>
        <v>11094740.394199051</v>
      </c>
      <c r="G36" s="507">
        <f t="shared" si="1"/>
        <v>52746172.410391293</v>
      </c>
      <c r="H36" s="508">
        <f t="shared" si="2"/>
        <v>8.707855033648379E-2</v>
      </c>
      <c r="I36" s="503">
        <f>'0044_GBMC'!H111</f>
        <v>2773029.9999999995</v>
      </c>
      <c r="J36" s="1"/>
    </row>
    <row r="37" spans="1:10" x14ac:dyDescent="0.55000000000000004">
      <c r="A37" s="11">
        <v>210045</v>
      </c>
      <c r="B37" s="11" t="s">
        <v>92</v>
      </c>
      <c r="C37" s="503">
        <v>8749900</v>
      </c>
      <c r="D37" s="504">
        <f>'0045_McCready'!H152+'0045_McCready'!F152</f>
        <v>582789.31999999995</v>
      </c>
      <c r="E37" s="505">
        <f t="shared" si="0"/>
        <v>6.6605254917199042E-2</v>
      </c>
      <c r="F37" s="506">
        <f>'Rate Support-Attachment I'!I37</f>
        <v>167476.46900000001</v>
      </c>
      <c r="G37" s="507">
        <f t="shared" si="1"/>
        <v>415312.85099999991</v>
      </c>
      <c r="H37" s="508">
        <f t="shared" si="2"/>
        <v>4.7464868284208955E-2</v>
      </c>
      <c r="I37" s="503">
        <f>'0045_McCready'!H111</f>
        <v>144000</v>
      </c>
      <c r="J37" s="1"/>
    </row>
    <row r="38" spans="1:10" x14ac:dyDescent="0.55000000000000004">
      <c r="A38" s="11">
        <v>210048</v>
      </c>
      <c r="B38" s="11" t="s">
        <v>25</v>
      </c>
      <c r="C38" s="503">
        <v>323918000</v>
      </c>
      <c r="D38" s="504">
        <f>'0048_Howard County'!H152+'0048_Howard County'!F152</f>
        <v>32365979.156795748</v>
      </c>
      <c r="E38" s="505">
        <f t="shared" si="0"/>
        <v>9.9920285864928002E-2</v>
      </c>
      <c r="F38" s="506">
        <f>'Rate Support-Attachment I'!I38</f>
        <v>6884550.9550000001</v>
      </c>
      <c r="G38" s="507">
        <f t="shared" si="1"/>
        <v>25481428.201795749</v>
      </c>
      <c r="H38" s="508">
        <f t="shared" si="2"/>
        <v>7.8666292709252808E-2</v>
      </c>
      <c r="I38" s="503">
        <f>'0048_Howard County'!H111</f>
        <v>5553000</v>
      </c>
      <c r="J38" s="1"/>
    </row>
    <row r="39" spans="1:10" x14ac:dyDescent="0.55000000000000004">
      <c r="A39" s="11">
        <v>210049</v>
      </c>
      <c r="B39" s="11" t="s">
        <v>43</v>
      </c>
      <c r="C39" s="503">
        <v>300645000</v>
      </c>
      <c r="D39" s="504">
        <f>'0049_UM Upper Chesapeake'!H152+'0049_UM Upper Chesapeake'!F152</f>
        <v>15481650.726194726</v>
      </c>
      <c r="E39" s="505">
        <f t="shared" si="0"/>
        <v>5.1494788625105113E-2</v>
      </c>
      <c r="F39" s="506">
        <f>'Rate Support-Attachment I'!I39</f>
        <v>5072481</v>
      </c>
      <c r="G39" s="507">
        <f t="shared" si="1"/>
        <v>10409169.726194726</v>
      </c>
      <c r="H39" s="508">
        <f t="shared" si="2"/>
        <v>3.462279341480725E-2</v>
      </c>
      <c r="I39" s="503">
        <f>'0049_UM Upper Chesapeake'!H111</f>
        <v>4448000</v>
      </c>
      <c r="J39" s="1"/>
    </row>
    <row r="40" spans="1:10" x14ac:dyDescent="0.55000000000000004">
      <c r="A40" s="11">
        <v>210051</v>
      </c>
      <c r="B40" s="11" t="s">
        <v>42</v>
      </c>
      <c r="C40" s="503">
        <v>243435000</v>
      </c>
      <c r="D40" s="504">
        <f>'0051_Doctors'!H152+'0051_Doctors'!F152</f>
        <v>23959117.43</v>
      </c>
      <c r="E40" s="505">
        <f t="shared" si="0"/>
        <v>9.8421005319695193E-2</v>
      </c>
      <c r="F40" s="506">
        <f>'Rate Support-Attachment I'!I40</f>
        <v>9224839.8520999998</v>
      </c>
      <c r="G40" s="507">
        <f t="shared" si="1"/>
        <v>14734277.5779</v>
      </c>
      <c r="H40" s="508">
        <f t="shared" si="2"/>
        <v>6.0526537177891429E-2</v>
      </c>
      <c r="I40" s="503">
        <f>'0051_Doctors'!H111</f>
        <v>8470800</v>
      </c>
      <c r="J40" s="1"/>
    </row>
    <row r="41" spans="1:10" x14ac:dyDescent="0.55000000000000004">
      <c r="A41" s="29">
        <v>210056</v>
      </c>
      <c r="B41" s="10" t="s">
        <v>26</v>
      </c>
      <c r="C41" s="503">
        <v>311646463</v>
      </c>
      <c r="D41" s="504">
        <f>'0056_MedStar Good Samaritan'!H152+'0056_MedStar Good Samaritan'!F152</f>
        <v>24857973</v>
      </c>
      <c r="E41" s="505">
        <f t="shared" si="0"/>
        <v>7.9763372767686441E-2</v>
      </c>
      <c r="F41" s="506">
        <f>'Rate Support-Attachment I'!I41</f>
        <v>10860914.116337128</v>
      </c>
      <c r="G41" s="507">
        <f t="shared" si="1"/>
        <v>13997058.883662872</v>
      </c>
      <c r="H41" s="508">
        <f t="shared" si="2"/>
        <v>4.4913260843466953E-2</v>
      </c>
      <c r="I41" s="503">
        <f>'0056_MedStar Good Samaritan'!H111</f>
        <v>7212228</v>
      </c>
      <c r="J41" s="1"/>
    </row>
    <row r="42" spans="1:10" x14ac:dyDescent="0.55000000000000004">
      <c r="A42" s="29">
        <v>210057</v>
      </c>
      <c r="B42" s="10" t="s">
        <v>93</v>
      </c>
      <c r="C42" s="503">
        <v>429916113.99000001</v>
      </c>
      <c r="D42" s="504">
        <f>'0057_Shady Grove'!H152+'0057_Shady Grove'!F152</f>
        <v>33407654.429552782</v>
      </c>
      <c r="E42" s="505">
        <f t="shared" si="0"/>
        <v>7.7707379050067096E-2</v>
      </c>
      <c r="F42" s="506">
        <f>'Rate Support-Attachment I'!I42</f>
        <v>14560969.754899997</v>
      </c>
      <c r="G42" s="507">
        <f t="shared" si="1"/>
        <v>18846684.674652785</v>
      </c>
      <c r="H42" s="508">
        <f t="shared" si="2"/>
        <v>4.3838051334570735E-2</v>
      </c>
      <c r="I42" s="503">
        <f>'0057_Shady Grove'!H111</f>
        <v>9523790.9300000016</v>
      </c>
      <c r="J42" s="1"/>
    </row>
    <row r="43" spans="1:10" x14ac:dyDescent="0.55000000000000004">
      <c r="A43" s="29">
        <v>210058</v>
      </c>
      <c r="B43" s="10" t="s">
        <v>94</v>
      </c>
      <c r="C43" s="503">
        <v>115219000</v>
      </c>
      <c r="D43" s="504">
        <f>'0058_UMROI'!H152+'0058_UMROI'!F152</f>
        <v>8362550.4075563075</v>
      </c>
      <c r="E43" s="505">
        <f t="shared" si="0"/>
        <v>7.2579612803064658E-2</v>
      </c>
      <c r="F43" s="506">
        <f>'Rate Support-Attachment I'!I43</f>
        <v>3024594.410652881</v>
      </c>
      <c r="G43" s="507">
        <f t="shared" si="1"/>
        <v>5337955.9969034269</v>
      </c>
      <c r="H43" s="508">
        <f t="shared" si="2"/>
        <v>4.6328782552386559E-2</v>
      </c>
      <c r="I43" s="503">
        <f>'0058_UMROI'!H111</f>
        <v>1023000</v>
      </c>
      <c r="J43" s="1"/>
    </row>
    <row r="44" spans="1:10" x14ac:dyDescent="0.55000000000000004">
      <c r="A44" s="29">
        <v>210060</v>
      </c>
      <c r="B44" s="10" t="s">
        <v>95</v>
      </c>
      <c r="C44" s="503">
        <v>61599332.670000002</v>
      </c>
      <c r="D44" s="504">
        <f>'0060_Fort Washington'!H152+'0060_Fort Washington'!F152</f>
        <v>3929363.5020280955</v>
      </c>
      <c r="E44" s="505">
        <f t="shared" si="0"/>
        <v>6.3789059584110838E-2</v>
      </c>
      <c r="F44" s="506">
        <f>'Rate Support-Attachment I'!I44</f>
        <v>1137929.1036499997</v>
      </c>
      <c r="G44" s="507">
        <f t="shared" si="1"/>
        <v>2791434.3983780956</v>
      </c>
      <c r="H44" s="508">
        <f t="shared" si="2"/>
        <v>4.5315984400876065E-2</v>
      </c>
      <c r="I44" s="503">
        <f>'0060_Fort Washington'!H111</f>
        <v>613542.59</v>
      </c>
      <c r="J44" s="27"/>
    </row>
    <row r="45" spans="1:10" x14ac:dyDescent="0.55000000000000004">
      <c r="A45" s="29">
        <v>210061</v>
      </c>
      <c r="B45" s="10" t="s">
        <v>27</v>
      </c>
      <c r="C45" s="503">
        <v>154127092</v>
      </c>
      <c r="D45" s="504">
        <f>'0061_Atlantic General'!H152+'0061_Atlantic General'!F152</f>
        <v>6329064.981369501</v>
      </c>
      <c r="E45" s="505">
        <f t="shared" si="0"/>
        <v>4.1063935608215467E-2</v>
      </c>
      <c r="F45" s="506">
        <f>'Rate Support-Attachment I'!I45</f>
        <v>2263369.7749999999</v>
      </c>
      <c r="G45" s="507">
        <f t="shared" si="1"/>
        <v>4065695.2063695011</v>
      </c>
      <c r="H45" s="508">
        <f t="shared" si="2"/>
        <v>2.6378848478952041E-2</v>
      </c>
      <c r="I45" s="503">
        <f>'0061_Atlantic General'!H111</f>
        <v>1620972</v>
      </c>
      <c r="J45" s="1"/>
    </row>
    <row r="46" spans="1:10" x14ac:dyDescent="0.55000000000000004">
      <c r="A46" s="29">
        <v>210062</v>
      </c>
      <c r="B46" s="10" t="s">
        <v>38</v>
      </c>
      <c r="C46" s="503">
        <v>297984021</v>
      </c>
      <c r="D46" s="504">
        <f>'0062_MedStar Southern Maryland'!H152+'0062_MedStar Southern Maryland'!F152</f>
        <v>23252595.829999998</v>
      </c>
      <c r="E46" s="505">
        <f t="shared" si="0"/>
        <v>7.8033029260988457E-2</v>
      </c>
      <c r="F46" s="506">
        <f>'Rate Support-Attachment I'!I46</f>
        <v>10680118.471700002</v>
      </c>
      <c r="G46" s="507">
        <f t="shared" si="1"/>
        <v>12572477.358299997</v>
      </c>
      <c r="H46" s="508">
        <f t="shared" si="2"/>
        <v>4.2191783693998799E-2</v>
      </c>
      <c r="I46" s="503">
        <f>'0062_MedStar Southern Maryland'!H111</f>
        <v>8131772.8300000001</v>
      </c>
      <c r="J46" s="1"/>
    </row>
    <row r="47" spans="1:10" s="28" customFormat="1" x14ac:dyDescent="0.55000000000000004">
      <c r="A47" s="29">
        <v>210063</v>
      </c>
      <c r="B47" s="10" t="s">
        <v>37</v>
      </c>
      <c r="C47" s="509">
        <v>383026000</v>
      </c>
      <c r="D47" s="510">
        <f>'0063_UM St Joseph'!H152+'0063_UM St Joseph'!F152</f>
        <v>53404569</v>
      </c>
      <c r="E47" s="505">
        <f t="shared" si="0"/>
        <v>0.13942805188159552</v>
      </c>
      <c r="F47" s="506">
        <f>'Rate Support-Attachment I'!I47</f>
        <v>5373890.4081500005</v>
      </c>
      <c r="G47" s="507">
        <f t="shared" si="1"/>
        <v>48030678.591849998</v>
      </c>
      <c r="H47" s="508">
        <f t="shared" si="2"/>
        <v>0.12539795886401967</v>
      </c>
      <c r="I47" s="509">
        <f>'0063_UM St Joseph'!H111</f>
        <v>4848000</v>
      </c>
    </row>
    <row r="48" spans="1:10" x14ac:dyDescent="0.55000000000000004">
      <c r="A48" s="29">
        <v>210064</v>
      </c>
      <c r="B48" s="10" t="s">
        <v>96</v>
      </c>
      <c r="C48" s="503">
        <v>85146042</v>
      </c>
      <c r="D48" s="504">
        <f>'0064_Lifebridge Levindale'!H152+'0064_Lifebridge Levindale'!F152</f>
        <v>2696665.4010355766</v>
      </c>
      <c r="E48" s="505">
        <f t="shared" si="0"/>
        <v>3.1671059954091307E-2</v>
      </c>
      <c r="F48" s="506">
        <f>'Rate Support-Attachment I'!I48</f>
        <v>1003238</v>
      </c>
      <c r="G48" s="507">
        <f t="shared" si="1"/>
        <v>1693427.4010355766</v>
      </c>
      <c r="H48" s="508">
        <f t="shared" si="2"/>
        <v>1.9888504048556674E-2</v>
      </c>
      <c r="I48" s="503">
        <f>'0064_Lifebridge Levindale'!H111</f>
        <v>876784</v>
      </c>
      <c r="J48" s="1"/>
    </row>
    <row r="49" spans="1:10" x14ac:dyDescent="0.55000000000000004">
      <c r="A49" s="29">
        <v>210065</v>
      </c>
      <c r="B49" s="10" t="s">
        <v>28</v>
      </c>
      <c r="C49" s="503">
        <v>134492223</v>
      </c>
      <c r="D49" s="504">
        <f>'0065_Holy Cross Germantown'!H152+'0065_Holy Cross Germantown'!F152</f>
        <v>7311367.8968454441</v>
      </c>
      <c r="E49" s="505">
        <f t="shared" si="0"/>
        <v>5.4362755955379247E-2</v>
      </c>
      <c r="F49" s="506">
        <f>'Rate Support-Attachment I'!I49</f>
        <v>3651398.8399499999</v>
      </c>
      <c r="G49" s="507">
        <f t="shared" si="1"/>
        <v>3659969.0568954442</v>
      </c>
      <c r="H49" s="508">
        <f t="shared" si="2"/>
        <v>2.7213239362512763E-2</v>
      </c>
      <c r="I49" s="503">
        <f>'0065_Holy Cross Germantown'!H111</f>
        <v>3275651</v>
      </c>
      <c r="J49" s="1"/>
    </row>
    <row r="50" spans="1:10" x14ac:dyDescent="0.55000000000000004">
      <c r="A50" s="30">
        <v>213300</v>
      </c>
      <c r="B50" s="10" t="s">
        <v>34</v>
      </c>
      <c r="C50" s="511">
        <v>64585597</v>
      </c>
      <c r="D50" s="512">
        <f>'3300_Mt Washington Peds'!H152+'3300_Mt Washington Peds'!F152</f>
        <v>2523068.5387707446</v>
      </c>
      <c r="E50" s="505">
        <f t="shared" si="0"/>
        <v>3.9065498438773348E-2</v>
      </c>
      <c r="F50" s="506">
        <f>'Rate Support-Attachment I'!I50</f>
        <v>68496</v>
      </c>
      <c r="G50" s="507">
        <f t="shared" si="1"/>
        <v>2454572.5387707446</v>
      </c>
      <c r="H50" s="508">
        <f t="shared" si="2"/>
        <v>3.8004952385448175E-2</v>
      </c>
      <c r="I50" s="511">
        <f>'3300_Mt Washington Peds'!H111</f>
        <v>5412.7199999999993</v>
      </c>
      <c r="J50" s="1"/>
    </row>
    <row r="51" spans="1:10" x14ac:dyDescent="0.55000000000000004">
      <c r="A51" s="30">
        <v>214000</v>
      </c>
      <c r="B51" s="10" t="s">
        <v>29</v>
      </c>
      <c r="C51" s="511">
        <v>254683598</v>
      </c>
      <c r="D51" s="512">
        <f>'4000_Sheppard Pratt'!H152+'4000_Sheppard Pratt'!F152</f>
        <v>33085290.259134047</v>
      </c>
      <c r="E51" s="505">
        <f t="shared" si="0"/>
        <v>0.12990742442367273</v>
      </c>
      <c r="F51" s="506">
        <f>'Rate Support-Attachment I'!I51</f>
        <v>9663990.5</v>
      </c>
      <c r="G51" s="507">
        <f t="shared" si="1"/>
        <v>23421299.759134047</v>
      </c>
      <c r="H51" s="508">
        <f t="shared" si="2"/>
        <v>9.1962340500364878E-2</v>
      </c>
      <c r="I51" s="511">
        <f>'4000_Sheppard Pratt'!H111</f>
        <v>6720914.3799999999</v>
      </c>
      <c r="J51" s="1"/>
    </row>
    <row r="52" spans="1:10" s="31" customFormat="1" x14ac:dyDescent="0.55000000000000004">
      <c r="A52" s="30">
        <v>214020</v>
      </c>
      <c r="B52" s="10" t="s">
        <v>30</v>
      </c>
      <c r="C52" s="511">
        <v>9323321</v>
      </c>
      <c r="D52" s="512">
        <f>'4020_McNew'!H152+'4020_McNew'!F152</f>
        <v>2372786.9949120004</v>
      </c>
      <c r="E52" s="505">
        <f t="shared" si="0"/>
        <v>0.25450019310844285</v>
      </c>
      <c r="F52" s="506">
        <f>'Rate Support-Attachment I'!I52</f>
        <v>70300</v>
      </c>
      <c r="G52" s="507">
        <f t="shared" si="1"/>
        <v>2302486.9949120004</v>
      </c>
      <c r="H52" s="508">
        <f t="shared" si="2"/>
        <v>0.24695996146780749</v>
      </c>
      <c r="I52" s="511">
        <f>'4020_McNew'!H111</f>
        <v>70341</v>
      </c>
    </row>
    <row r="53" spans="1:10" x14ac:dyDescent="0.55000000000000004">
      <c r="A53" s="30">
        <v>213029</v>
      </c>
      <c r="B53" s="10" t="s">
        <v>31</v>
      </c>
      <c r="C53" s="511">
        <v>57545301.960000001</v>
      </c>
      <c r="D53" s="512">
        <f>'3029_Adventist Rehab'!H152+'3029_Adventist Rehab'!F152</f>
        <v>3323589.4150996609</v>
      </c>
      <c r="E53" s="505">
        <f>D53/C53</f>
        <v>5.775605135254834E-2</v>
      </c>
      <c r="F53" s="506">
        <f>'Rate Support-Attachment I'!I53</f>
        <v>41537.843999999997</v>
      </c>
      <c r="G53" s="507">
        <f>D53-F53</f>
        <v>3282051.5710996608</v>
      </c>
      <c r="H53" s="508">
        <f>G53/C53</f>
        <v>5.703422276558788E-2</v>
      </c>
      <c r="I53" s="511">
        <f>'3029_Adventist Rehab'!H111</f>
        <v>989759.96999999986</v>
      </c>
      <c r="J53" s="1"/>
    </row>
    <row r="54" spans="1:10" x14ac:dyDescent="0.55000000000000004">
      <c r="A54" s="29"/>
      <c r="B54" s="32" t="s">
        <v>97</v>
      </c>
      <c r="C54" s="513">
        <f>SUM(C3:C53)</f>
        <v>19462320155.749996</v>
      </c>
      <c r="D54" s="513">
        <f>SUM(D3:D53)</f>
        <v>2064644307.7946827</v>
      </c>
      <c r="E54" s="514">
        <f t="shared" ref="E54" si="3">D54/C54</f>
        <v>0.10608418170454868</v>
      </c>
      <c r="F54" s="513">
        <f>SUM(F3:F53)</f>
        <v>849764542.16425431</v>
      </c>
      <c r="G54" s="513">
        <f>SUM(G3:G53)</f>
        <v>1214879765.6304293</v>
      </c>
      <c r="H54" s="515">
        <f t="shared" ref="H54" si="4">G54/C54</f>
        <v>6.2422144734449979E-2</v>
      </c>
      <c r="I54" s="513">
        <f>SUM(I3:I53)</f>
        <v>386716606.61000001</v>
      </c>
      <c r="J54" s="1"/>
    </row>
    <row r="55" spans="1:10" x14ac:dyDescent="0.55000000000000004">
      <c r="C55" s="33"/>
      <c r="D55" s="33"/>
      <c r="E55" s="33"/>
      <c r="F55" s="34"/>
      <c r="G55" s="35"/>
      <c r="H55" s="33"/>
      <c r="I55" s="29"/>
      <c r="J55" s="1"/>
    </row>
    <row r="56" spans="1:10" x14ac:dyDescent="0.55000000000000004">
      <c r="B56" s="32" t="s">
        <v>662</v>
      </c>
      <c r="C56" s="518">
        <f t="shared" ref="C56:I56" si="5">AVERAGE(C3:C53)</f>
        <v>381614120.70098031</v>
      </c>
      <c r="D56" s="518">
        <f t="shared" si="5"/>
        <v>40483221.721464366</v>
      </c>
      <c r="E56" s="519">
        <f t="shared" si="5"/>
        <v>0.1001569491933316</v>
      </c>
      <c r="F56" s="518">
        <f t="shared" si="5"/>
        <v>16662049.846357927</v>
      </c>
      <c r="G56" s="518">
        <f t="shared" si="5"/>
        <v>23821171.875106458</v>
      </c>
      <c r="H56" s="515">
        <f t="shared" si="5"/>
        <v>7.0899652737748037E-2</v>
      </c>
      <c r="I56" s="518">
        <f t="shared" si="5"/>
        <v>7582678.5609803926</v>
      </c>
      <c r="J56" s="1"/>
    </row>
    <row r="57" spans="1:10" x14ac:dyDescent="0.55000000000000004">
      <c r="A57" s="36"/>
      <c r="B57" s="525"/>
      <c r="C57" s="525"/>
      <c r="D57" s="525"/>
      <c r="E57" s="525"/>
      <c r="F57" s="1"/>
      <c r="H57" s="478"/>
      <c r="I57" s="37"/>
    </row>
    <row r="58" spans="1:10" x14ac:dyDescent="0.55000000000000004">
      <c r="D58" s="38"/>
      <c r="H58" s="478"/>
      <c r="I58" s="39"/>
    </row>
    <row r="61" spans="1:10" x14ac:dyDescent="0.55000000000000004">
      <c r="D61" s="41"/>
    </row>
  </sheetData>
  <dataConsolidate link="1"/>
  <mergeCells count="2">
    <mergeCell ref="A1:C1"/>
    <mergeCell ref="B57:E57"/>
  </mergeCells>
  <pageMargins left="0.51" right="0.11" top="0.48" bottom="0.28000000000000003" header="0.3" footer="0.3"/>
  <pageSetup paperSize="5"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1637-448F-4F1B-A308-7EBB52C6D64B}">
  <sheetPr>
    <tabColor theme="7" tint="-0.249977111117893"/>
    <pageSetUpPr fitToPage="1"/>
  </sheetPr>
  <dimension ref="A1:O129"/>
  <sheetViews>
    <sheetView showGridLines="0" workbookViewId="0">
      <selection activeCell="J27" sqref="J27"/>
    </sheetView>
  </sheetViews>
  <sheetFormatPr defaultRowHeight="12.3" x14ac:dyDescent="0.55000000000000004"/>
  <cols>
    <col min="1" max="1" width="6.26171875" style="46" customWidth="1"/>
    <col min="2" max="2" width="56.15625" style="46" bestFit="1" customWidth="1"/>
    <col min="3" max="3" width="0.68359375" style="46" customWidth="1"/>
    <col min="4" max="4" width="17.68359375" style="46" bestFit="1" customWidth="1"/>
    <col min="5" max="5" width="16" style="46" bestFit="1" customWidth="1"/>
    <col min="6" max="6" width="18.15625" style="46" bestFit="1" customWidth="1"/>
    <col min="7" max="7" width="17.15625" style="46" bestFit="1" customWidth="1"/>
    <col min="8" max="8" width="16.68359375" style="46" customWidth="1"/>
    <col min="9" max="9" width="17.26171875" style="46" bestFit="1" customWidth="1"/>
    <col min="10" max="10" width="20.68359375" style="46" bestFit="1" customWidth="1"/>
    <col min="11" max="11" width="23.15625" style="46" bestFit="1" customWidth="1"/>
    <col min="12" max="12" width="54.83984375" style="46" bestFit="1" customWidth="1"/>
    <col min="13" max="13" width="16" style="46" bestFit="1" customWidth="1"/>
    <col min="14" max="14" width="14.68359375" style="46" bestFit="1" customWidth="1"/>
    <col min="15" max="15" width="16" style="46" bestFit="1" customWidth="1"/>
    <col min="16" max="16" width="12.68359375" style="46" bestFit="1" customWidth="1"/>
    <col min="17" max="17" width="14.68359375" style="46" bestFit="1" customWidth="1"/>
    <col min="18" max="255" width="9.15625" style="46"/>
    <col min="256" max="256" width="6.26171875" style="46" customWidth="1"/>
    <col min="257" max="257" width="4.41796875" style="46" customWidth="1"/>
    <col min="258" max="258" width="38.41796875" style="46" customWidth="1"/>
    <col min="259" max="260" width="0" style="46" hidden="1" customWidth="1"/>
    <col min="261" max="261" width="28.26171875" style="46" customWidth="1"/>
    <col min="262" max="262" width="19.26171875" style="46" bestFit="1" customWidth="1"/>
    <col min="263" max="263" width="18" style="46" bestFit="1" customWidth="1"/>
    <col min="264" max="264" width="16.26171875" style="46" bestFit="1" customWidth="1"/>
    <col min="265" max="265" width="16.578125" style="46" bestFit="1" customWidth="1"/>
    <col min="266" max="266" width="16.41796875" style="46" bestFit="1" customWidth="1"/>
    <col min="267" max="267" width="15.578125" style="46" bestFit="1" customWidth="1"/>
    <col min="268" max="268" width="14.68359375" style="46" bestFit="1" customWidth="1"/>
    <col min="269" max="269" width="16" style="46" bestFit="1" customWidth="1"/>
    <col min="270" max="270" width="14.68359375" style="46" bestFit="1" customWidth="1"/>
    <col min="271" max="271" width="16" style="46" bestFit="1" customWidth="1"/>
    <col min="272" max="272" width="12.68359375" style="46" bestFit="1" customWidth="1"/>
    <col min="273" max="273" width="14.68359375" style="46" bestFit="1" customWidth="1"/>
    <col min="274" max="511" width="9.15625" style="46"/>
    <col min="512" max="512" width="6.26171875" style="46" customWidth="1"/>
    <col min="513" max="513" width="4.41796875" style="46" customWidth="1"/>
    <col min="514" max="514" width="38.41796875" style="46" customWidth="1"/>
    <col min="515" max="516" width="0" style="46" hidden="1" customWidth="1"/>
    <col min="517" max="517" width="28.26171875" style="46" customWidth="1"/>
    <col min="518" max="518" width="19.26171875" style="46" bestFit="1" customWidth="1"/>
    <col min="519" max="519" width="18" style="46" bestFit="1" customWidth="1"/>
    <col min="520" max="520" width="16.26171875" style="46" bestFit="1" customWidth="1"/>
    <col min="521" max="521" width="16.578125" style="46" bestFit="1" customWidth="1"/>
    <col min="522" max="522" width="16.41796875" style="46" bestFit="1" customWidth="1"/>
    <col min="523" max="523" width="15.578125" style="46" bestFit="1" customWidth="1"/>
    <col min="524" max="524" width="14.68359375" style="46" bestFit="1" customWidth="1"/>
    <col min="525" max="525" width="16" style="46" bestFit="1" customWidth="1"/>
    <col min="526" max="526" width="14.68359375" style="46" bestFit="1" customWidth="1"/>
    <col min="527" max="527" width="16" style="46" bestFit="1" customWidth="1"/>
    <col min="528" max="528" width="12.68359375" style="46" bestFit="1" customWidth="1"/>
    <col min="529" max="529" width="14.68359375" style="46" bestFit="1" customWidth="1"/>
    <col min="530" max="767" width="9.15625" style="46"/>
    <col min="768" max="768" width="6.26171875" style="46" customWidth="1"/>
    <col min="769" max="769" width="4.41796875" style="46" customWidth="1"/>
    <col min="770" max="770" width="38.41796875" style="46" customWidth="1"/>
    <col min="771" max="772" width="0" style="46" hidden="1" customWidth="1"/>
    <col min="773" max="773" width="28.26171875" style="46" customWidth="1"/>
    <col min="774" max="774" width="19.26171875" style="46" bestFit="1" customWidth="1"/>
    <col min="775" max="775" width="18" style="46" bestFit="1" customWidth="1"/>
    <col min="776" max="776" width="16.26171875" style="46" bestFit="1" customWidth="1"/>
    <col min="777" max="777" width="16.578125" style="46" bestFit="1" customWidth="1"/>
    <col min="778" max="778" width="16.41796875" style="46" bestFit="1" customWidth="1"/>
    <col min="779" max="779" width="15.578125" style="46" bestFit="1" customWidth="1"/>
    <col min="780" max="780" width="14.68359375" style="46" bestFit="1" customWidth="1"/>
    <col min="781" max="781" width="16" style="46" bestFit="1" customWidth="1"/>
    <col min="782" max="782" width="14.68359375" style="46" bestFit="1" customWidth="1"/>
    <col min="783" max="783" width="16" style="46" bestFit="1" customWidth="1"/>
    <col min="784" max="784" width="12.68359375" style="46" bestFit="1" customWidth="1"/>
    <col min="785" max="785" width="14.68359375" style="46" bestFit="1" customWidth="1"/>
    <col min="786" max="1023" width="9.15625" style="46"/>
    <col min="1024" max="1024" width="6.26171875" style="46" customWidth="1"/>
    <col min="1025" max="1025" width="4.41796875" style="46" customWidth="1"/>
    <col min="1026" max="1026" width="38.41796875" style="46" customWidth="1"/>
    <col min="1027" max="1028" width="0" style="46" hidden="1" customWidth="1"/>
    <col min="1029" max="1029" width="28.26171875" style="46" customWidth="1"/>
    <col min="1030" max="1030" width="19.26171875" style="46" bestFit="1" customWidth="1"/>
    <col min="1031" max="1031" width="18" style="46" bestFit="1" customWidth="1"/>
    <col min="1032" max="1032" width="16.26171875" style="46" bestFit="1" customWidth="1"/>
    <col min="1033" max="1033" width="16.578125" style="46" bestFit="1" customWidth="1"/>
    <col min="1034" max="1034" width="16.41796875" style="46" bestFit="1" customWidth="1"/>
    <col min="1035" max="1035" width="15.578125" style="46" bestFit="1" customWidth="1"/>
    <col min="1036" max="1036" width="14.68359375" style="46" bestFit="1" customWidth="1"/>
    <col min="1037" max="1037" width="16" style="46" bestFit="1" customWidth="1"/>
    <col min="1038" max="1038" width="14.68359375" style="46" bestFit="1" customWidth="1"/>
    <col min="1039" max="1039" width="16" style="46" bestFit="1" customWidth="1"/>
    <col min="1040" max="1040" width="12.68359375" style="46" bestFit="1" customWidth="1"/>
    <col min="1041" max="1041" width="14.68359375" style="46" bestFit="1" customWidth="1"/>
    <col min="1042" max="1279" width="9.15625" style="46"/>
    <col min="1280" max="1280" width="6.26171875" style="46" customWidth="1"/>
    <col min="1281" max="1281" width="4.41796875" style="46" customWidth="1"/>
    <col min="1282" max="1282" width="38.41796875" style="46" customWidth="1"/>
    <col min="1283" max="1284" width="0" style="46" hidden="1" customWidth="1"/>
    <col min="1285" max="1285" width="28.26171875" style="46" customWidth="1"/>
    <col min="1286" max="1286" width="19.26171875" style="46" bestFit="1" customWidth="1"/>
    <col min="1287" max="1287" width="18" style="46" bestFit="1" customWidth="1"/>
    <col min="1288" max="1288" width="16.26171875" style="46" bestFit="1" customWidth="1"/>
    <col min="1289" max="1289" width="16.578125" style="46" bestFit="1" customWidth="1"/>
    <col min="1290" max="1290" width="16.41796875" style="46" bestFit="1" customWidth="1"/>
    <col min="1291" max="1291" width="15.578125" style="46" bestFit="1" customWidth="1"/>
    <col min="1292" max="1292" width="14.68359375" style="46" bestFit="1" customWidth="1"/>
    <col min="1293" max="1293" width="16" style="46" bestFit="1" customWidth="1"/>
    <col min="1294" max="1294" width="14.68359375" style="46" bestFit="1" customWidth="1"/>
    <col min="1295" max="1295" width="16" style="46" bestFit="1" customWidth="1"/>
    <col min="1296" max="1296" width="12.68359375" style="46" bestFit="1" customWidth="1"/>
    <col min="1297" max="1297" width="14.68359375" style="46" bestFit="1" customWidth="1"/>
    <col min="1298" max="1535" width="9.15625" style="46"/>
    <col min="1536" max="1536" width="6.26171875" style="46" customWidth="1"/>
    <col min="1537" max="1537" width="4.41796875" style="46" customWidth="1"/>
    <col min="1538" max="1538" width="38.41796875" style="46" customWidth="1"/>
    <col min="1539" max="1540" width="0" style="46" hidden="1" customWidth="1"/>
    <col min="1541" max="1541" width="28.26171875" style="46" customWidth="1"/>
    <col min="1542" max="1542" width="19.26171875" style="46" bestFit="1" customWidth="1"/>
    <col min="1543" max="1543" width="18" style="46" bestFit="1" customWidth="1"/>
    <col min="1544" max="1544" width="16.26171875" style="46" bestFit="1" customWidth="1"/>
    <col min="1545" max="1545" width="16.578125" style="46" bestFit="1" customWidth="1"/>
    <col min="1546" max="1546" width="16.41796875" style="46" bestFit="1" customWidth="1"/>
    <col min="1547" max="1547" width="15.578125" style="46" bestFit="1" customWidth="1"/>
    <col min="1548" max="1548" width="14.68359375" style="46" bestFit="1" customWidth="1"/>
    <col min="1549" max="1549" width="16" style="46" bestFit="1" customWidth="1"/>
    <col min="1550" max="1550" width="14.68359375" style="46" bestFit="1" customWidth="1"/>
    <col min="1551" max="1551" width="16" style="46" bestFit="1" customWidth="1"/>
    <col min="1552" max="1552" width="12.68359375" style="46" bestFit="1" customWidth="1"/>
    <col min="1553" max="1553" width="14.68359375" style="46" bestFit="1" customWidth="1"/>
    <col min="1554" max="1791" width="9.15625" style="46"/>
    <col min="1792" max="1792" width="6.26171875" style="46" customWidth="1"/>
    <col min="1793" max="1793" width="4.41796875" style="46" customWidth="1"/>
    <col min="1794" max="1794" width="38.41796875" style="46" customWidth="1"/>
    <col min="1795" max="1796" width="0" style="46" hidden="1" customWidth="1"/>
    <col min="1797" max="1797" width="28.26171875" style="46" customWidth="1"/>
    <col min="1798" max="1798" width="19.26171875" style="46" bestFit="1" customWidth="1"/>
    <col min="1799" max="1799" width="18" style="46" bestFit="1" customWidth="1"/>
    <col min="1800" max="1800" width="16.26171875" style="46" bestFit="1" customWidth="1"/>
    <col min="1801" max="1801" width="16.578125" style="46" bestFit="1" customWidth="1"/>
    <col min="1802" max="1802" width="16.41796875" style="46" bestFit="1" customWidth="1"/>
    <col min="1803" max="1803" width="15.578125" style="46" bestFit="1" customWidth="1"/>
    <col min="1804" max="1804" width="14.68359375" style="46" bestFit="1" customWidth="1"/>
    <col min="1805" max="1805" width="16" style="46" bestFit="1" customWidth="1"/>
    <col min="1806" max="1806" width="14.68359375" style="46" bestFit="1" customWidth="1"/>
    <col min="1807" max="1807" width="16" style="46" bestFit="1" customWidth="1"/>
    <col min="1808" max="1808" width="12.68359375" style="46" bestFit="1" customWidth="1"/>
    <col min="1809" max="1809" width="14.68359375" style="46" bestFit="1" customWidth="1"/>
    <col min="1810" max="2047" width="9.15625" style="46"/>
    <col min="2048" max="2048" width="6.26171875" style="46" customWidth="1"/>
    <col min="2049" max="2049" width="4.41796875" style="46" customWidth="1"/>
    <col min="2050" max="2050" width="38.41796875" style="46" customWidth="1"/>
    <col min="2051" max="2052" width="0" style="46" hidden="1" customWidth="1"/>
    <col min="2053" max="2053" width="28.26171875" style="46" customWidth="1"/>
    <col min="2054" max="2054" width="19.26171875" style="46" bestFit="1" customWidth="1"/>
    <col min="2055" max="2055" width="18" style="46" bestFit="1" customWidth="1"/>
    <col min="2056" max="2056" width="16.26171875" style="46" bestFit="1" customWidth="1"/>
    <col min="2057" max="2057" width="16.578125" style="46" bestFit="1" customWidth="1"/>
    <col min="2058" max="2058" width="16.41796875" style="46" bestFit="1" customWidth="1"/>
    <col min="2059" max="2059" width="15.578125" style="46" bestFit="1" customWidth="1"/>
    <col min="2060" max="2060" width="14.68359375" style="46" bestFit="1" customWidth="1"/>
    <col min="2061" max="2061" width="16" style="46" bestFit="1" customWidth="1"/>
    <col min="2062" max="2062" width="14.68359375" style="46" bestFit="1" customWidth="1"/>
    <col min="2063" max="2063" width="16" style="46" bestFit="1" customWidth="1"/>
    <col min="2064" max="2064" width="12.68359375" style="46" bestFit="1" customWidth="1"/>
    <col min="2065" max="2065" width="14.68359375" style="46" bestFit="1" customWidth="1"/>
    <col min="2066" max="2303" width="9.15625" style="46"/>
    <col min="2304" max="2304" width="6.26171875" style="46" customWidth="1"/>
    <col min="2305" max="2305" width="4.41796875" style="46" customWidth="1"/>
    <col min="2306" max="2306" width="38.41796875" style="46" customWidth="1"/>
    <col min="2307" max="2308" width="0" style="46" hidden="1" customWidth="1"/>
    <col min="2309" max="2309" width="28.26171875" style="46" customWidth="1"/>
    <col min="2310" max="2310" width="19.26171875" style="46" bestFit="1" customWidth="1"/>
    <col min="2311" max="2311" width="18" style="46" bestFit="1" customWidth="1"/>
    <col min="2312" max="2312" width="16.26171875" style="46" bestFit="1" customWidth="1"/>
    <col min="2313" max="2313" width="16.578125" style="46" bestFit="1" customWidth="1"/>
    <col min="2314" max="2314" width="16.41796875" style="46" bestFit="1" customWidth="1"/>
    <col min="2315" max="2315" width="15.578125" style="46" bestFit="1" customWidth="1"/>
    <col min="2316" max="2316" width="14.68359375" style="46" bestFit="1" customWidth="1"/>
    <col min="2317" max="2317" width="16" style="46" bestFit="1" customWidth="1"/>
    <col min="2318" max="2318" width="14.68359375" style="46" bestFit="1" customWidth="1"/>
    <col min="2319" max="2319" width="16" style="46" bestFit="1" customWidth="1"/>
    <col min="2320" max="2320" width="12.68359375" style="46" bestFit="1" customWidth="1"/>
    <col min="2321" max="2321" width="14.68359375" style="46" bestFit="1" customWidth="1"/>
    <col min="2322" max="2559" width="9.15625" style="46"/>
    <col min="2560" max="2560" width="6.26171875" style="46" customWidth="1"/>
    <col min="2561" max="2561" width="4.41796875" style="46" customWidth="1"/>
    <col min="2562" max="2562" width="38.41796875" style="46" customWidth="1"/>
    <col min="2563" max="2564" width="0" style="46" hidden="1" customWidth="1"/>
    <col min="2565" max="2565" width="28.26171875" style="46" customWidth="1"/>
    <col min="2566" max="2566" width="19.26171875" style="46" bestFit="1" customWidth="1"/>
    <col min="2567" max="2567" width="18" style="46" bestFit="1" customWidth="1"/>
    <col min="2568" max="2568" width="16.26171875" style="46" bestFit="1" customWidth="1"/>
    <col min="2569" max="2569" width="16.578125" style="46" bestFit="1" customWidth="1"/>
    <col min="2570" max="2570" width="16.41796875" style="46" bestFit="1" customWidth="1"/>
    <col min="2571" max="2571" width="15.578125" style="46" bestFit="1" customWidth="1"/>
    <col min="2572" max="2572" width="14.68359375" style="46" bestFit="1" customWidth="1"/>
    <col min="2573" max="2573" width="16" style="46" bestFit="1" customWidth="1"/>
    <col min="2574" max="2574" width="14.68359375" style="46" bestFit="1" customWidth="1"/>
    <col min="2575" max="2575" width="16" style="46" bestFit="1" customWidth="1"/>
    <col min="2576" max="2576" width="12.68359375" style="46" bestFit="1" customWidth="1"/>
    <col min="2577" max="2577" width="14.68359375" style="46" bestFit="1" customWidth="1"/>
    <col min="2578" max="2815" width="9.15625" style="46"/>
    <col min="2816" max="2816" width="6.26171875" style="46" customWidth="1"/>
    <col min="2817" max="2817" width="4.41796875" style="46" customWidth="1"/>
    <col min="2818" max="2818" width="38.41796875" style="46" customWidth="1"/>
    <col min="2819" max="2820" width="0" style="46" hidden="1" customWidth="1"/>
    <col min="2821" max="2821" width="28.26171875" style="46" customWidth="1"/>
    <col min="2822" max="2822" width="19.26171875" style="46" bestFit="1" customWidth="1"/>
    <col min="2823" max="2823" width="18" style="46" bestFit="1" customWidth="1"/>
    <col min="2824" max="2824" width="16.26171875" style="46" bestFit="1" customWidth="1"/>
    <col min="2825" max="2825" width="16.578125" style="46" bestFit="1" customWidth="1"/>
    <col min="2826" max="2826" width="16.41796875" style="46" bestFit="1" customWidth="1"/>
    <col min="2827" max="2827" width="15.578125" style="46" bestFit="1" customWidth="1"/>
    <col min="2828" max="2828" width="14.68359375" style="46" bestFit="1" customWidth="1"/>
    <col min="2829" max="2829" width="16" style="46" bestFit="1" customWidth="1"/>
    <col min="2830" max="2830" width="14.68359375" style="46" bestFit="1" customWidth="1"/>
    <col min="2831" max="2831" width="16" style="46" bestFit="1" customWidth="1"/>
    <col min="2832" max="2832" width="12.68359375" style="46" bestFit="1" customWidth="1"/>
    <col min="2833" max="2833" width="14.68359375" style="46" bestFit="1" customWidth="1"/>
    <col min="2834" max="3071" width="9.15625" style="46"/>
    <col min="3072" max="3072" width="6.26171875" style="46" customWidth="1"/>
    <col min="3073" max="3073" width="4.41796875" style="46" customWidth="1"/>
    <col min="3074" max="3074" width="38.41796875" style="46" customWidth="1"/>
    <col min="3075" max="3076" width="0" style="46" hidden="1" customWidth="1"/>
    <col min="3077" max="3077" width="28.26171875" style="46" customWidth="1"/>
    <col min="3078" max="3078" width="19.26171875" style="46" bestFit="1" customWidth="1"/>
    <col min="3079" max="3079" width="18" style="46" bestFit="1" customWidth="1"/>
    <col min="3080" max="3080" width="16.26171875" style="46" bestFit="1" customWidth="1"/>
    <col min="3081" max="3081" width="16.578125" style="46" bestFit="1" customWidth="1"/>
    <col min="3082" max="3082" width="16.41796875" style="46" bestFit="1" customWidth="1"/>
    <col min="3083" max="3083" width="15.578125" style="46" bestFit="1" customWidth="1"/>
    <col min="3084" max="3084" width="14.68359375" style="46" bestFit="1" customWidth="1"/>
    <col min="3085" max="3085" width="16" style="46" bestFit="1" customWidth="1"/>
    <col min="3086" max="3086" width="14.68359375" style="46" bestFit="1" customWidth="1"/>
    <col min="3087" max="3087" width="16" style="46" bestFit="1" customWidth="1"/>
    <col min="3088" max="3088" width="12.68359375" style="46" bestFit="1" customWidth="1"/>
    <col min="3089" max="3089" width="14.68359375" style="46" bestFit="1" customWidth="1"/>
    <col min="3090" max="3327" width="9.15625" style="46"/>
    <col min="3328" max="3328" width="6.26171875" style="46" customWidth="1"/>
    <col min="3329" max="3329" width="4.41796875" style="46" customWidth="1"/>
    <col min="3330" max="3330" width="38.41796875" style="46" customWidth="1"/>
    <col min="3331" max="3332" width="0" style="46" hidden="1" customWidth="1"/>
    <col min="3333" max="3333" width="28.26171875" style="46" customWidth="1"/>
    <col min="3334" max="3334" width="19.26171875" style="46" bestFit="1" customWidth="1"/>
    <col min="3335" max="3335" width="18" style="46" bestFit="1" customWidth="1"/>
    <col min="3336" max="3336" width="16.26171875" style="46" bestFit="1" customWidth="1"/>
    <col min="3337" max="3337" width="16.578125" style="46" bestFit="1" customWidth="1"/>
    <col min="3338" max="3338" width="16.41796875" style="46" bestFit="1" customWidth="1"/>
    <col min="3339" max="3339" width="15.578125" style="46" bestFit="1" customWidth="1"/>
    <col min="3340" max="3340" width="14.68359375" style="46" bestFit="1" customWidth="1"/>
    <col min="3341" max="3341" width="16" style="46" bestFit="1" customWidth="1"/>
    <col min="3342" max="3342" width="14.68359375" style="46" bestFit="1" customWidth="1"/>
    <col min="3343" max="3343" width="16" style="46" bestFit="1" customWidth="1"/>
    <col min="3344" max="3344" width="12.68359375" style="46" bestFit="1" customWidth="1"/>
    <col min="3345" max="3345" width="14.68359375" style="46" bestFit="1" customWidth="1"/>
    <col min="3346" max="3583" width="9.15625" style="46"/>
    <col min="3584" max="3584" width="6.26171875" style="46" customWidth="1"/>
    <col min="3585" max="3585" width="4.41796875" style="46" customWidth="1"/>
    <col min="3586" max="3586" width="38.41796875" style="46" customWidth="1"/>
    <col min="3587" max="3588" width="0" style="46" hidden="1" customWidth="1"/>
    <col min="3589" max="3589" width="28.26171875" style="46" customWidth="1"/>
    <col min="3590" max="3590" width="19.26171875" style="46" bestFit="1" customWidth="1"/>
    <col min="3591" max="3591" width="18" style="46" bestFit="1" customWidth="1"/>
    <col min="3592" max="3592" width="16.26171875" style="46" bestFit="1" customWidth="1"/>
    <col min="3593" max="3593" width="16.578125" style="46" bestFit="1" customWidth="1"/>
    <col min="3594" max="3594" width="16.41796875" style="46" bestFit="1" customWidth="1"/>
    <col min="3595" max="3595" width="15.578125" style="46" bestFit="1" customWidth="1"/>
    <col min="3596" max="3596" width="14.68359375" style="46" bestFit="1" customWidth="1"/>
    <col min="3597" max="3597" width="16" style="46" bestFit="1" customWidth="1"/>
    <col min="3598" max="3598" width="14.68359375" style="46" bestFit="1" customWidth="1"/>
    <col min="3599" max="3599" width="16" style="46" bestFit="1" customWidth="1"/>
    <col min="3600" max="3600" width="12.68359375" style="46" bestFit="1" customWidth="1"/>
    <col min="3601" max="3601" width="14.68359375" style="46" bestFit="1" customWidth="1"/>
    <col min="3602" max="3839" width="9.15625" style="46"/>
    <col min="3840" max="3840" width="6.26171875" style="46" customWidth="1"/>
    <col min="3841" max="3841" width="4.41796875" style="46" customWidth="1"/>
    <col min="3842" max="3842" width="38.41796875" style="46" customWidth="1"/>
    <col min="3843" max="3844" width="0" style="46" hidden="1" customWidth="1"/>
    <col min="3845" max="3845" width="28.26171875" style="46" customWidth="1"/>
    <col min="3846" max="3846" width="19.26171875" style="46" bestFit="1" customWidth="1"/>
    <col min="3847" max="3847" width="18" style="46" bestFit="1" customWidth="1"/>
    <col min="3848" max="3848" width="16.26171875" style="46" bestFit="1" customWidth="1"/>
    <col min="3849" max="3849" width="16.578125" style="46" bestFit="1" customWidth="1"/>
    <col min="3850" max="3850" width="16.41796875" style="46" bestFit="1" customWidth="1"/>
    <col min="3851" max="3851" width="15.578125" style="46" bestFit="1" customWidth="1"/>
    <col min="3852" max="3852" width="14.68359375" style="46" bestFit="1" customWidth="1"/>
    <col min="3853" max="3853" width="16" style="46" bestFit="1" customWidth="1"/>
    <col min="3854" max="3854" width="14.68359375" style="46" bestFit="1" customWidth="1"/>
    <col min="3855" max="3855" width="16" style="46" bestFit="1" customWidth="1"/>
    <col min="3856" max="3856" width="12.68359375" style="46" bestFit="1" customWidth="1"/>
    <col min="3857" max="3857" width="14.68359375" style="46" bestFit="1" customWidth="1"/>
    <col min="3858" max="4095" width="9.15625" style="46"/>
    <col min="4096" max="4096" width="6.26171875" style="46" customWidth="1"/>
    <col min="4097" max="4097" width="4.41796875" style="46" customWidth="1"/>
    <col min="4098" max="4098" width="38.41796875" style="46" customWidth="1"/>
    <col min="4099" max="4100" width="0" style="46" hidden="1" customWidth="1"/>
    <col min="4101" max="4101" width="28.26171875" style="46" customWidth="1"/>
    <col min="4102" max="4102" width="19.26171875" style="46" bestFit="1" customWidth="1"/>
    <col min="4103" max="4103" width="18" style="46" bestFit="1" customWidth="1"/>
    <col min="4104" max="4104" width="16.26171875" style="46" bestFit="1" customWidth="1"/>
    <col min="4105" max="4105" width="16.578125" style="46" bestFit="1" customWidth="1"/>
    <col min="4106" max="4106" width="16.41796875" style="46" bestFit="1" customWidth="1"/>
    <col min="4107" max="4107" width="15.578125" style="46" bestFit="1" customWidth="1"/>
    <col min="4108" max="4108" width="14.68359375" style="46" bestFit="1" customWidth="1"/>
    <col min="4109" max="4109" width="16" style="46" bestFit="1" customWidth="1"/>
    <col min="4110" max="4110" width="14.68359375" style="46" bestFit="1" customWidth="1"/>
    <col min="4111" max="4111" width="16" style="46" bestFit="1" customWidth="1"/>
    <col min="4112" max="4112" width="12.68359375" style="46" bestFit="1" customWidth="1"/>
    <col min="4113" max="4113" width="14.68359375" style="46" bestFit="1" customWidth="1"/>
    <col min="4114" max="4351" width="9.15625" style="46"/>
    <col min="4352" max="4352" width="6.26171875" style="46" customWidth="1"/>
    <col min="4353" max="4353" width="4.41796875" style="46" customWidth="1"/>
    <col min="4354" max="4354" width="38.41796875" style="46" customWidth="1"/>
    <col min="4355" max="4356" width="0" style="46" hidden="1" customWidth="1"/>
    <col min="4357" max="4357" width="28.26171875" style="46" customWidth="1"/>
    <col min="4358" max="4358" width="19.26171875" style="46" bestFit="1" customWidth="1"/>
    <col min="4359" max="4359" width="18" style="46" bestFit="1" customWidth="1"/>
    <col min="4360" max="4360" width="16.26171875" style="46" bestFit="1" customWidth="1"/>
    <col min="4361" max="4361" width="16.578125" style="46" bestFit="1" customWidth="1"/>
    <col min="4362" max="4362" width="16.41796875" style="46" bestFit="1" customWidth="1"/>
    <col min="4363" max="4363" width="15.578125" style="46" bestFit="1" customWidth="1"/>
    <col min="4364" max="4364" width="14.68359375" style="46" bestFit="1" customWidth="1"/>
    <col min="4365" max="4365" width="16" style="46" bestFit="1" customWidth="1"/>
    <col min="4366" max="4366" width="14.68359375" style="46" bestFit="1" customWidth="1"/>
    <col min="4367" max="4367" width="16" style="46" bestFit="1" customWidth="1"/>
    <col min="4368" max="4368" width="12.68359375" style="46" bestFit="1" customWidth="1"/>
    <col min="4369" max="4369" width="14.68359375" style="46" bestFit="1" customWidth="1"/>
    <col min="4370" max="4607" width="9.15625" style="46"/>
    <col min="4608" max="4608" width="6.26171875" style="46" customWidth="1"/>
    <col min="4609" max="4609" width="4.41796875" style="46" customWidth="1"/>
    <col min="4610" max="4610" width="38.41796875" style="46" customWidth="1"/>
    <col min="4611" max="4612" width="0" style="46" hidden="1" customWidth="1"/>
    <col min="4613" max="4613" width="28.26171875" style="46" customWidth="1"/>
    <col min="4614" max="4614" width="19.26171875" style="46" bestFit="1" customWidth="1"/>
    <col min="4615" max="4615" width="18" style="46" bestFit="1" customWidth="1"/>
    <col min="4616" max="4616" width="16.26171875" style="46" bestFit="1" customWidth="1"/>
    <col min="4617" max="4617" width="16.578125" style="46" bestFit="1" customWidth="1"/>
    <col min="4618" max="4618" width="16.41796875" style="46" bestFit="1" customWidth="1"/>
    <col min="4619" max="4619" width="15.578125" style="46" bestFit="1" customWidth="1"/>
    <col min="4620" max="4620" width="14.68359375" style="46" bestFit="1" customWidth="1"/>
    <col min="4621" max="4621" width="16" style="46" bestFit="1" customWidth="1"/>
    <col min="4622" max="4622" width="14.68359375" style="46" bestFit="1" customWidth="1"/>
    <col min="4623" max="4623" width="16" style="46" bestFit="1" customWidth="1"/>
    <col min="4624" max="4624" width="12.68359375" style="46" bestFit="1" customWidth="1"/>
    <col min="4625" max="4625" width="14.68359375" style="46" bestFit="1" customWidth="1"/>
    <col min="4626" max="4863" width="9.15625" style="46"/>
    <col min="4864" max="4864" width="6.26171875" style="46" customWidth="1"/>
    <col min="4865" max="4865" width="4.41796875" style="46" customWidth="1"/>
    <col min="4866" max="4866" width="38.41796875" style="46" customWidth="1"/>
    <col min="4867" max="4868" width="0" style="46" hidden="1" customWidth="1"/>
    <col min="4869" max="4869" width="28.26171875" style="46" customWidth="1"/>
    <col min="4870" max="4870" width="19.26171875" style="46" bestFit="1" customWidth="1"/>
    <col min="4871" max="4871" width="18" style="46" bestFit="1" customWidth="1"/>
    <col min="4872" max="4872" width="16.26171875" style="46" bestFit="1" customWidth="1"/>
    <col min="4873" max="4873" width="16.578125" style="46" bestFit="1" customWidth="1"/>
    <col min="4874" max="4874" width="16.41796875" style="46" bestFit="1" customWidth="1"/>
    <col min="4875" max="4875" width="15.578125" style="46" bestFit="1" customWidth="1"/>
    <col min="4876" max="4876" width="14.68359375" style="46" bestFit="1" customWidth="1"/>
    <col min="4877" max="4877" width="16" style="46" bestFit="1" customWidth="1"/>
    <col min="4878" max="4878" width="14.68359375" style="46" bestFit="1" customWidth="1"/>
    <col min="4879" max="4879" width="16" style="46" bestFit="1" customWidth="1"/>
    <col min="4880" max="4880" width="12.68359375" style="46" bestFit="1" customWidth="1"/>
    <col min="4881" max="4881" width="14.68359375" style="46" bestFit="1" customWidth="1"/>
    <col min="4882" max="5119" width="9.15625" style="46"/>
    <col min="5120" max="5120" width="6.26171875" style="46" customWidth="1"/>
    <col min="5121" max="5121" width="4.41796875" style="46" customWidth="1"/>
    <col min="5122" max="5122" width="38.41796875" style="46" customWidth="1"/>
    <col min="5123" max="5124" width="0" style="46" hidden="1" customWidth="1"/>
    <col min="5125" max="5125" width="28.26171875" style="46" customWidth="1"/>
    <col min="5126" max="5126" width="19.26171875" style="46" bestFit="1" customWidth="1"/>
    <col min="5127" max="5127" width="18" style="46" bestFit="1" customWidth="1"/>
    <col min="5128" max="5128" width="16.26171875" style="46" bestFit="1" customWidth="1"/>
    <col min="5129" max="5129" width="16.578125" style="46" bestFit="1" customWidth="1"/>
    <col min="5130" max="5130" width="16.41796875" style="46" bestFit="1" customWidth="1"/>
    <col min="5131" max="5131" width="15.578125" style="46" bestFit="1" customWidth="1"/>
    <col min="5132" max="5132" width="14.68359375" style="46" bestFit="1" customWidth="1"/>
    <col min="5133" max="5133" width="16" style="46" bestFit="1" customWidth="1"/>
    <col min="5134" max="5134" width="14.68359375" style="46" bestFit="1" customWidth="1"/>
    <col min="5135" max="5135" width="16" style="46" bestFit="1" customWidth="1"/>
    <col min="5136" max="5136" width="12.68359375" style="46" bestFit="1" customWidth="1"/>
    <col min="5137" max="5137" width="14.68359375" style="46" bestFit="1" customWidth="1"/>
    <col min="5138" max="5375" width="9.15625" style="46"/>
    <col min="5376" max="5376" width="6.26171875" style="46" customWidth="1"/>
    <col min="5377" max="5377" width="4.41796875" style="46" customWidth="1"/>
    <col min="5378" max="5378" width="38.41796875" style="46" customWidth="1"/>
    <col min="5379" max="5380" width="0" style="46" hidden="1" customWidth="1"/>
    <col min="5381" max="5381" width="28.26171875" style="46" customWidth="1"/>
    <col min="5382" max="5382" width="19.26171875" style="46" bestFit="1" customWidth="1"/>
    <col min="5383" max="5383" width="18" style="46" bestFit="1" customWidth="1"/>
    <col min="5384" max="5384" width="16.26171875" style="46" bestFit="1" customWidth="1"/>
    <col min="5385" max="5385" width="16.578125" style="46" bestFit="1" customWidth="1"/>
    <col min="5386" max="5386" width="16.41796875" style="46" bestFit="1" customWidth="1"/>
    <col min="5387" max="5387" width="15.578125" style="46" bestFit="1" customWidth="1"/>
    <col min="5388" max="5388" width="14.68359375" style="46" bestFit="1" customWidth="1"/>
    <col min="5389" max="5389" width="16" style="46" bestFit="1" customWidth="1"/>
    <col min="5390" max="5390" width="14.68359375" style="46" bestFit="1" customWidth="1"/>
    <col min="5391" max="5391" width="16" style="46" bestFit="1" customWidth="1"/>
    <col min="5392" max="5392" width="12.68359375" style="46" bestFit="1" customWidth="1"/>
    <col min="5393" max="5393" width="14.68359375" style="46" bestFit="1" customWidth="1"/>
    <col min="5394" max="5631" width="9.15625" style="46"/>
    <col min="5632" max="5632" width="6.26171875" style="46" customWidth="1"/>
    <col min="5633" max="5633" width="4.41796875" style="46" customWidth="1"/>
    <col min="5634" max="5634" width="38.41796875" style="46" customWidth="1"/>
    <col min="5635" max="5636" width="0" style="46" hidden="1" customWidth="1"/>
    <col min="5637" max="5637" width="28.26171875" style="46" customWidth="1"/>
    <col min="5638" max="5638" width="19.26171875" style="46" bestFit="1" customWidth="1"/>
    <col min="5639" max="5639" width="18" style="46" bestFit="1" customWidth="1"/>
    <col min="5640" max="5640" width="16.26171875" style="46" bestFit="1" customWidth="1"/>
    <col min="5641" max="5641" width="16.578125" style="46" bestFit="1" customWidth="1"/>
    <col min="5642" max="5642" width="16.41796875" style="46" bestFit="1" customWidth="1"/>
    <col min="5643" max="5643" width="15.578125" style="46" bestFit="1" customWidth="1"/>
    <col min="5644" max="5644" width="14.68359375" style="46" bestFit="1" customWidth="1"/>
    <col min="5645" max="5645" width="16" style="46" bestFit="1" customWidth="1"/>
    <col min="5646" max="5646" width="14.68359375" style="46" bestFit="1" customWidth="1"/>
    <col min="5647" max="5647" width="16" style="46" bestFit="1" customWidth="1"/>
    <col min="5648" max="5648" width="12.68359375" style="46" bestFit="1" customWidth="1"/>
    <col min="5649" max="5649" width="14.68359375" style="46" bestFit="1" customWidth="1"/>
    <col min="5650" max="5887" width="9.15625" style="46"/>
    <col min="5888" max="5888" width="6.26171875" style="46" customWidth="1"/>
    <col min="5889" max="5889" width="4.41796875" style="46" customWidth="1"/>
    <col min="5890" max="5890" width="38.41796875" style="46" customWidth="1"/>
    <col min="5891" max="5892" width="0" style="46" hidden="1" customWidth="1"/>
    <col min="5893" max="5893" width="28.26171875" style="46" customWidth="1"/>
    <col min="5894" max="5894" width="19.26171875" style="46" bestFit="1" customWidth="1"/>
    <col min="5895" max="5895" width="18" style="46" bestFit="1" customWidth="1"/>
    <col min="5896" max="5896" width="16.26171875" style="46" bestFit="1" customWidth="1"/>
    <col min="5897" max="5897" width="16.578125" style="46" bestFit="1" customWidth="1"/>
    <col min="5898" max="5898" width="16.41796875" style="46" bestFit="1" customWidth="1"/>
    <col min="5899" max="5899" width="15.578125" style="46" bestFit="1" customWidth="1"/>
    <col min="5900" max="5900" width="14.68359375" style="46" bestFit="1" customWidth="1"/>
    <col min="5901" max="5901" width="16" style="46" bestFit="1" customWidth="1"/>
    <col min="5902" max="5902" width="14.68359375" style="46" bestFit="1" customWidth="1"/>
    <col min="5903" max="5903" width="16" style="46" bestFit="1" customWidth="1"/>
    <col min="5904" max="5904" width="12.68359375" style="46" bestFit="1" customWidth="1"/>
    <col min="5905" max="5905" width="14.68359375" style="46" bestFit="1" customWidth="1"/>
    <col min="5906" max="6143" width="9.15625" style="46"/>
    <col min="6144" max="6144" width="6.26171875" style="46" customWidth="1"/>
    <col min="6145" max="6145" width="4.41796875" style="46" customWidth="1"/>
    <col min="6146" max="6146" width="38.41796875" style="46" customWidth="1"/>
    <col min="6147" max="6148" width="0" style="46" hidden="1" customWidth="1"/>
    <col min="6149" max="6149" width="28.26171875" style="46" customWidth="1"/>
    <col min="6150" max="6150" width="19.26171875" style="46" bestFit="1" customWidth="1"/>
    <col min="6151" max="6151" width="18" style="46" bestFit="1" customWidth="1"/>
    <col min="6152" max="6152" width="16.26171875" style="46" bestFit="1" customWidth="1"/>
    <col min="6153" max="6153" width="16.578125" style="46" bestFit="1" customWidth="1"/>
    <col min="6154" max="6154" width="16.41796875" style="46" bestFit="1" customWidth="1"/>
    <col min="6155" max="6155" width="15.578125" style="46" bestFit="1" customWidth="1"/>
    <col min="6156" max="6156" width="14.68359375" style="46" bestFit="1" customWidth="1"/>
    <col min="6157" max="6157" width="16" style="46" bestFit="1" customWidth="1"/>
    <col min="6158" max="6158" width="14.68359375" style="46" bestFit="1" customWidth="1"/>
    <col min="6159" max="6159" width="16" style="46" bestFit="1" customWidth="1"/>
    <col min="6160" max="6160" width="12.68359375" style="46" bestFit="1" customWidth="1"/>
    <col min="6161" max="6161" width="14.68359375" style="46" bestFit="1" customWidth="1"/>
    <col min="6162" max="6399" width="9.15625" style="46"/>
    <col min="6400" max="6400" width="6.26171875" style="46" customWidth="1"/>
    <col min="6401" max="6401" width="4.41796875" style="46" customWidth="1"/>
    <col min="6402" max="6402" width="38.41796875" style="46" customWidth="1"/>
    <col min="6403" max="6404" width="0" style="46" hidden="1" customWidth="1"/>
    <col min="6405" max="6405" width="28.26171875" style="46" customWidth="1"/>
    <col min="6406" max="6406" width="19.26171875" style="46" bestFit="1" customWidth="1"/>
    <col min="6407" max="6407" width="18" style="46" bestFit="1" customWidth="1"/>
    <col min="6408" max="6408" width="16.26171875" style="46" bestFit="1" customWidth="1"/>
    <col min="6409" max="6409" width="16.578125" style="46" bestFit="1" customWidth="1"/>
    <col min="6410" max="6410" width="16.41796875" style="46" bestFit="1" customWidth="1"/>
    <col min="6411" max="6411" width="15.578125" style="46" bestFit="1" customWidth="1"/>
    <col min="6412" max="6412" width="14.68359375" style="46" bestFit="1" customWidth="1"/>
    <col min="6413" max="6413" width="16" style="46" bestFit="1" customWidth="1"/>
    <col min="6414" max="6414" width="14.68359375" style="46" bestFit="1" customWidth="1"/>
    <col min="6415" max="6415" width="16" style="46" bestFit="1" customWidth="1"/>
    <col min="6416" max="6416" width="12.68359375" style="46" bestFit="1" customWidth="1"/>
    <col min="6417" max="6417" width="14.68359375" style="46" bestFit="1" customWidth="1"/>
    <col min="6418" max="6655" width="9.15625" style="46"/>
    <col min="6656" max="6656" width="6.26171875" style="46" customWidth="1"/>
    <col min="6657" max="6657" width="4.41796875" style="46" customWidth="1"/>
    <col min="6658" max="6658" width="38.41796875" style="46" customWidth="1"/>
    <col min="6659" max="6660" width="0" style="46" hidden="1" customWidth="1"/>
    <col min="6661" max="6661" width="28.26171875" style="46" customWidth="1"/>
    <col min="6662" max="6662" width="19.26171875" style="46" bestFit="1" customWidth="1"/>
    <col min="6663" max="6663" width="18" style="46" bestFit="1" customWidth="1"/>
    <col min="6664" max="6664" width="16.26171875" style="46" bestFit="1" customWidth="1"/>
    <col min="6665" max="6665" width="16.578125" style="46" bestFit="1" customWidth="1"/>
    <col min="6666" max="6666" width="16.41796875" style="46" bestFit="1" customWidth="1"/>
    <col min="6667" max="6667" width="15.578125" style="46" bestFit="1" customWidth="1"/>
    <col min="6668" max="6668" width="14.68359375" style="46" bestFit="1" customWidth="1"/>
    <col min="6669" max="6669" width="16" style="46" bestFit="1" customWidth="1"/>
    <col min="6670" max="6670" width="14.68359375" style="46" bestFit="1" customWidth="1"/>
    <col min="6671" max="6671" width="16" style="46" bestFit="1" customWidth="1"/>
    <col min="6672" max="6672" width="12.68359375" style="46" bestFit="1" customWidth="1"/>
    <col min="6673" max="6673" width="14.68359375" style="46" bestFit="1" customWidth="1"/>
    <col min="6674" max="6911" width="9.15625" style="46"/>
    <col min="6912" max="6912" width="6.26171875" style="46" customWidth="1"/>
    <col min="6913" max="6913" width="4.41796875" style="46" customWidth="1"/>
    <col min="6914" max="6914" width="38.41796875" style="46" customWidth="1"/>
    <col min="6915" max="6916" width="0" style="46" hidden="1" customWidth="1"/>
    <col min="6917" max="6917" width="28.26171875" style="46" customWidth="1"/>
    <col min="6918" max="6918" width="19.26171875" style="46" bestFit="1" customWidth="1"/>
    <col min="6919" max="6919" width="18" style="46" bestFit="1" customWidth="1"/>
    <col min="6920" max="6920" width="16.26171875" style="46" bestFit="1" customWidth="1"/>
    <col min="6921" max="6921" width="16.578125" style="46" bestFit="1" customWidth="1"/>
    <col min="6922" max="6922" width="16.41796875" style="46" bestFit="1" customWidth="1"/>
    <col min="6923" max="6923" width="15.578125" style="46" bestFit="1" customWidth="1"/>
    <col min="6924" max="6924" width="14.68359375" style="46" bestFit="1" customWidth="1"/>
    <col min="6925" max="6925" width="16" style="46" bestFit="1" customWidth="1"/>
    <col min="6926" max="6926" width="14.68359375" style="46" bestFit="1" customWidth="1"/>
    <col min="6927" max="6927" width="16" style="46" bestFit="1" customWidth="1"/>
    <col min="6928" max="6928" width="12.68359375" style="46" bestFit="1" customWidth="1"/>
    <col min="6929" max="6929" width="14.68359375" style="46" bestFit="1" customWidth="1"/>
    <col min="6930" max="7167" width="9.15625" style="46"/>
    <col min="7168" max="7168" width="6.26171875" style="46" customWidth="1"/>
    <col min="7169" max="7169" width="4.41796875" style="46" customWidth="1"/>
    <col min="7170" max="7170" width="38.41796875" style="46" customWidth="1"/>
    <col min="7171" max="7172" width="0" style="46" hidden="1" customWidth="1"/>
    <col min="7173" max="7173" width="28.26171875" style="46" customWidth="1"/>
    <col min="7174" max="7174" width="19.26171875" style="46" bestFit="1" customWidth="1"/>
    <col min="7175" max="7175" width="18" style="46" bestFit="1" customWidth="1"/>
    <col min="7176" max="7176" width="16.26171875" style="46" bestFit="1" customWidth="1"/>
    <col min="7177" max="7177" width="16.578125" style="46" bestFit="1" customWidth="1"/>
    <col min="7178" max="7178" width="16.41796875" style="46" bestFit="1" customWidth="1"/>
    <col min="7179" max="7179" width="15.578125" style="46" bestFit="1" customWidth="1"/>
    <col min="7180" max="7180" width="14.68359375" style="46" bestFit="1" customWidth="1"/>
    <col min="7181" max="7181" width="16" style="46" bestFit="1" customWidth="1"/>
    <col min="7182" max="7182" width="14.68359375" style="46" bestFit="1" customWidth="1"/>
    <col min="7183" max="7183" width="16" style="46" bestFit="1" customWidth="1"/>
    <col min="7184" max="7184" width="12.68359375" style="46" bestFit="1" customWidth="1"/>
    <col min="7185" max="7185" width="14.68359375" style="46" bestFit="1" customWidth="1"/>
    <col min="7186" max="7423" width="9.15625" style="46"/>
    <col min="7424" max="7424" width="6.26171875" style="46" customWidth="1"/>
    <col min="7425" max="7425" width="4.41796875" style="46" customWidth="1"/>
    <col min="7426" max="7426" width="38.41796875" style="46" customWidth="1"/>
    <col min="7427" max="7428" width="0" style="46" hidden="1" customWidth="1"/>
    <col min="7429" max="7429" width="28.26171875" style="46" customWidth="1"/>
    <col min="7430" max="7430" width="19.26171875" style="46" bestFit="1" customWidth="1"/>
    <col min="7431" max="7431" width="18" style="46" bestFit="1" customWidth="1"/>
    <col min="7432" max="7432" width="16.26171875" style="46" bestFit="1" customWidth="1"/>
    <col min="7433" max="7433" width="16.578125" style="46" bestFit="1" customWidth="1"/>
    <col min="7434" max="7434" width="16.41796875" style="46" bestFit="1" customWidth="1"/>
    <col min="7435" max="7435" width="15.578125" style="46" bestFit="1" customWidth="1"/>
    <col min="7436" max="7436" width="14.68359375" style="46" bestFit="1" customWidth="1"/>
    <col min="7437" max="7437" width="16" style="46" bestFit="1" customWidth="1"/>
    <col min="7438" max="7438" width="14.68359375" style="46" bestFit="1" customWidth="1"/>
    <col min="7439" max="7439" width="16" style="46" bestFit="1" customWidth="1"/>
    <col min="7440" max="7440" width="12.68359375" style="46" bestFit="1" customWidth="1"/>
    <col min="7441" max="7441" width="14.68359375" style="46" bestFit="1" customWidth="1"/>
    <col min="7442" max="7679" width="9.15625" style="46"/>
    <col min="7680" max="7680" width="6.26171875" style="46" customWidth="1"/>
    <col min="7681" max="7681" width="4.41796875" style="46" customWidth="1"/>
    <col min="7682" max="7682" width="38.41796875" style="46" customWidth="1"/>
    <col min="7683" max="7684" width="0" style="46" hidden="1" customWidth="1"/>
    <col min="7685" max="7685" width="28.26171875" style="46" customWidth="1"/>
    <col min="7686" max="7686" width="19.26171875" style="46" bestFit="1" customWidth="1"/>
    <col min="7687" max="7687" width="18" style="46" bestFit="1" customWidth="1"/>
    <col min="7688" max="7688" width="16.26171875" style="46" bestFit="1" customWidth="1"/>
    <col min="7689" max="7689" width="16.578125" style="46" bestFit="1" customWidth="1"/>
    <col min="7690" max="7690" width="16.41796875" style="46" bestFit="1" customWidth="1"/>
    <col min="7691" max="7691" width="15.578125" style="46" bestFit="1" customWidth="1"/>
    <col min="7692" max="7692" width="14.68359375" style="46" bestFit="1" customWidth="1"/>
    <col min="7693" max="7693" width="16" style="46" bestFit="1" customWidth="1"/>
    <col min="7694" max="7694" width="14.68359375" style="46" bestFit="1" customWidth="1"/>
    <col min="7695" max="7695" width="16" style="46" bestFit="1" customWidth="1"/>
    <col min="7696" max="7696" width="12.68359375" style="46" bestFit="1" customWidth="1"/>
    <col min="7697" max="7697" width="14.68359375" style="46" bestFit="1" customWidth="1"/>
    <col min="7698" max="7935" width="9.15625" style="46"/>
    <col min="7936" max="7936" width="6.26171875" style="46" customWidth="1"/>
    <col min="7937" max="7937" width="4.41796875" style="46" customWidth="1"/>
    <col min="7938" max="7938" width="38.41796875" style="46" customWidth="1"/>
    <col min="7939" max="7940" width="0" style="46" hidden="1" customWidth="1"/>
    <col min="7941" max="7941" width="28.26171875" style="46" customWidth="1"/>
    <col min="7942" max="7942" width="19.26171875" style="46" bestFit="1" customWidth="1"/>
    <col min="7943" max="7943" width="18" style="46" bestFit="1" customWidth="1"/>
    <col min="7944" max="7944" width="16.26171875" style="46" bestFit="1" customWidth="1"/>
    <col min="7945" max="7945" width="16.578125" style="46" bestFit="1" customWidth="1"/>
    <col min="7946" max="7946" width="16.41796875" style="46" bestFit="1" customWidth="1"/>
    <col min="7947" max="7947" width="15.578125" style="46" bestFit="1" customWidth="1"/>
    <col min="7948" max="7948" width="14.68359375" style="46" bestFit="1" customWidth="1"/>
    <col min="7949" max="7949" width="16" style="46" bestFit="1" customWidth="1"/>
    <col min="7950" max="7950" width="14.68359375" style="46" bestFit="1" customWidth="1"/>
    <col min="7951" max="7951" width="16" style="46" bestFit="1" customWidth="1"/>
    <col min="7952" max="7952" width="12.68359375" style="46" bestFit="1" customWidth="1"/>
    <col min="7953" max="7953" width="14.68359375" style="46" bestFit="1" customWidth="1"/>
    <col min="7954" max="8191" width="9.15625" style="46"/>
    <col min="8192" max="8192" width="6.26171875" style="46" customWidth="1"/>
    <col min="8193" max="8193" width="4.41796875" style="46" customWidth="1"/>
    <col min="8194" max="8194" width="38.41796875" style="46" customWidth="1"/>
    <col min="8195" max="8196" width="0" style="46" hidden="1" customWidth="1"/>
    <col min="8197" max="8197" width="28.26171875" style="46" customWidth="1"/>
    <col min="8198" max="8198" width="19.26171875" style="46" bestFit="1" customWidth="1"/>
    <col min="8199" max="8199" width="18" style="46" bestFit="1" customWidth="1"/>
    <col min="8200" max="8200" width="16.26171875" style="46" bestFit="1" customWidth="1"/>
    <col min="8201" max="8201" width="16.578125" style="46" bestFit="1" customWidth="1"/>
    <col min="8202" max="8202" width="16.41796875" style="46" bestFit="1" customWidth="1"/>
    <col min="8203" max="8203" width="15.578125" style="46" bestFit="1" customWidth="1"/>
    <col min="8204" max="8204" width="14.68359375" style="46" bestFit="1" customWidth="1"/>
    <col min="8205" max="8205" width="16" style="46" bestFit="1" customWidth="1"/>
    <col min="8206" max="8206" width="14.68359375" style="46" bestFit="1" customWidth="1"/>
    <col min="8207" max="8207" width="16" style="46" bestFit="1" customWidth="1"/>
    <col min="8208" max="8208" width="12.68359375" style="46" bestFit="1" customWidth="1"/>
    <col min="8209" max="8209" width="14.68359375" style="46" bestFit="1" customWidth="1"/>
    <col min="8210" max="8447" width="9.15625" style="46"/>
    <col min="8448" max="8448" width="6.26171875" style="46" customWidth="1"/>
    <col min="8449" max="8449" width="4.41796875" style="46" customWidth="1"/>
    <col min="8450" max="8450" width="38.41796875" style="46" customWidth="1"/>
    <col min="8451" max="8452" width="0" style="46" hidden="1" customWidth="1"/>
    <col min="8453" max="8453" width="28.26171875" style="46" customWidth="1"/>
    <col min="8454" max="8454" width="19.26171875" style="46" bestFit="1" customWidth="1"/>
    <col min="8455" max="8455" width="18" style="46" bestFit="1" customWidth="1"/>
    <col min="8456" max="8456" width="16.26171875" style="46" bestFit="1" customWidth="1"/>
    <col min="8457" max="8457" width="16.578125" style="46" bestFit="1" customWidth="1"/>
    <col min="8458" max="8458" width="16.41796875" style="46" bestFit="1" customWidth="1"/>
    <col min="8459" max="8459" width="15.578125" style="46" bestFit="1" customWidth="1"/>
    <col min="8460" max="8460" width="14.68359375" style="46" bestFit="1" customWidth="1"/>
    <col min="8461" max="8461" width="16" style="46" bestFit="1" customWidth="1"/>
    <col min="8462" max="8462" width="14.68359375" style="46" bestFit="1" customWidth="1"/>
    <col min="8463" max="8463" width="16" style="46" bestFit="1" customWidth="1"/>
    <col min="8464" max="8464" width="12.68359375" style="46" bestFit="1" customWidth="1"/>
    <col min="8465" max="8465" width="14.68359375" style="46" bestFit="1" customWidth="1"/>
    <col min="8466" max="8703" width="9.15625" style="46"/>
    <col min="8704" max="8704" width="6.26171875" style="46" customWidth="1"/>
    <col min="8705" max="8705" width="4.41796875" style="46" customWidth="1"/>
    <col min="8706" max="8706" width="38.41796875" style="46" customWidth="1"/>
    <col min="8707" max="8708" width="0" style="46" hidden="1" customWidth="1"/>
    <col min="8709" max="8709" width="28.26171875" style="46" customWidth="1"/>
    <col min="8710" max="8710" width="19.26171875" style="46" bestFit="1" customWidth="1"/>
    <col min="8711" max="8711" width="18" style="46" bestFit="1" customWidth="1"/>
    <col min="8712" max="8712" width="16.26171875" style="46" bestFit="1" customWidth="1"/>
    <col min="8713" max="8713" width="16.578125" style="46" bestFit="1" customWidth="1"/>
    <col min="8714" max="8714" width="16.41796875" style="46" bestFit="1" customWidth="1"/>
    <col min="8715" max="8715" width="15.578125" style="46" bestFit="1" customWidth="1"/>
    <col min="8716" max="8716" width="14.68359375" style="46" bestFit="1" customWidth="1"/>
    <col min="8717" max="8717" width="16" style="46" bestFit="1" customWidth="1"/>
    <col min="8718" max="8718" width="14.68359375" style="46" bestFit="1" customWidth="1"/>
    <col min="8719" max="8719" width="16" style="46" bestFit="1" customWidth="1"/>
    <col min="8720" max="8720" width="12.68359375" style="46" bestFit="1" customWidth="1"/>
    <col min="8721" max="8721" width="14.68359375" style="46" bestFit="1" customWidth="1"/>
    <col min="8722" max="8959" width="9.15625" style="46"/>
    <col min="8960" max="8960" width="6.26171875" style="46" customWidth="1"/>
    <col min="8961" max="8961" width="4.41796875" style="46" customWidth="1"/>
    <col min="8962" max="8962" width="38.41796875" style="46" customWidth="1"/>
    <col min="8963" max="8964" width="0" style="46" hidden="1" customWidth="1"/>
    <col min="8965" max="8965" width="28.26171875" style="46" customWidth="1"/>
    <col min="8966" max="8966" width="19.26171875" style="46" bestFit="1" customWidth="1"/>
    <col min="8967" max="8967" width="18" style="46" bestFit="1" customWidth="1"/>
    <col min="8968" max="8968" width="16.26171875" style="46" bestFit="1" customWidth="1"/>
    <col min="8969" max="8969" width="16.578125" style="46" bestFit="1" customWidth="1"/>
    <col min="8970" max="8970" width="16.41796875" style="46" bestFit="1" customWidth="1"/>
    <col min="8971" max="8971" width="15.578125" style="46" bestFit="1" customWidth="1"/>
    <col min="8972" max="8972" width="14.68359375" style="46" bestFit="1" customWidth="1"/>
    <col min="8973" max="8973" width="16" style="46" bestFit="1" customWidth="1"/>
    <col min="8974" max="8974" width="14.68359375" style="46" bestFit="1" customWidth="1"/>
    <col min="8975" max="8975" width="16" style="46" bestFit="1" customWidth="1"/>
    <col min="8976" max="8976" width="12.68359375" style="46" bestFit="1" customWidth="1"/>
    <col min="8977" max="8977" width="14.68359375" style="46" bestFit="1" customWidth="1"/>
    <col min="8978" max="9215" width="9.15625" style="46"/>
    <col min="9216" max="9216" width="6.26171875" style="46" customWidth="1"/>
    <col min="9217" max="9217" width="4.41796875" style="46" customWidth="1"/>
    <col min="9218" max="9218" width="38.41796875" style="46" customWidth="1"/>
    <col min="9219" max="9220" width="0" style="46" hidden="1" customWidth="1"/>
    <col min="9221" max="9221" width="28.26171875" style="46" customWidth="1"/>
    <col min="9222" max="9222" width="19.26171875" style="46" bestFit="1" customWidth="1"/>
    <col min="9223" max="9223" width="18" style="46" bestFit="1" customWidth="1"/>
    <col min="9224" max="9224" width="16.26171875" style="46" bestFit="1" customWidth="1"/>
    <col min="9225" max="9225" width="16.578125" style="46" bestFit="1" customWidth="1"/>
    <col min="9226" max="9226" width="16.41796875" style="46" bestFit="1" customWidth="1"/>
    <col min="9227" max="9227" width="15.578125" style="46" bestFit="1" customWidth="1"/>
    <col min="9228" max="9228" width="14.68359375" style="46" bestFit="1" customWidth="1"/>
    <col min="9229" max="9229" width="16" style="46" bestFit="1" customWidth="1"/>
    <col min="9230" max="9230" width="14.68359375" style="46" bestFit="1" customWidth="1"/>
    <col min="9231" max="9231" width="16" style="46" bestFit="1" customWidth="1"/>
    <col min="9232" max="9232" width="12.68359375" style="46" bestFit="1" customWidth="1"/>
    <col min="9233" max="9233" width="14.68359375" style="46" bestFit="1" customWidth="1"/>
    <col min="9234" max="9471" width="9.15625" style="46"/>
    <col min="9472" max="9472" width="6.26171875" style="46" customWidth="1"/>
    <col min="9473" max="9473" width="4.41796875" style="46" customWidth="1"/>
    <col min="9474" max="9474" width="38.41796875" style="46" customWidth="1"/>
    <col min="9475" max="9476" width="0" style="46" hidden="1" customWidth="1"/>
    <col min="9477" max="9477" width="28.26171875" style="46" customWidth="1"/>
    <col min="9478" max="9478" width="19.26171875" style="46" bestFit="1" customWidth="1"/>
    <col min="9479" max="9479" width="18" style="46" bestFit="1" customWidth="1"/>
    <col min="9480" max="9480" width="16.26171875" style="46" bestFit="1" customWidth="1"/>
    <col min="9481" max="9481" width="16.578125" style="46" bestFit="1" customWidth="1"/>
    <col min="9482" max="9482" width="16.41796875" style="46" bestFit="1" customWidth="1"/>
    <col min="9483" max="9483" width="15.578125" style="46" bestFit="1" customWidth="1"/>
    <col min="9484" max="9484" width="14.68359375" style="46" bestFit="1" customWidth="1"/>
    <col min="9485" max="9485" width="16" style="46" bestFit="1" customWidth="1"/>
    <col min="9486" max="9486" width="14.68359375" style="46" bestFit="1" customWidth="1"/>
    <col min="9487" max="9487" width="16" style="46" bestFit="1" customWidth="1"/>
    <col min="9488" max="9488" width="12.68359375" style="46" bestFit="1" customWidth="1"/>
    <col min="9489" max="9489" width="14.68359375" style="46" bestFit="1" customWidth="1"/>
    <col min="9490" max="9727" width="9.15625" style="46"/>
    <col min="9728" max="9728" width="6.26171875" style="46" customWidth="1"/>
    <col min="9729" max="9729" width="4.41796875" style="46" customWidth="1"/>
    <col min="9730" max="9730" width="38.41796875" style="46" customWidth="1"/>
    <col min="9731" max="9732" width="0" style="46" hidden="1" customWidth="1"/>
    <col min="9733" max="9733" width="28.26171875" style="46" customWidth="1"/>
    <col min="9734" max="9734" width="19.26171875" style="46" bestFit="1" customWidth="1"/>
    <col min="9735" max="9735" width="18" style="46" bestFit="1" customWidth="1"/>
    <col min="9736" max="9736" width="16.26171875" style="46" bestFit="1" customWidth="1"/>
    <col min="9737" max="9737" width="16.578125" style="46" bestFit="1" customWidth="1"/>
    <col min="9738" max="9738" width="16.41796875" style="46" bestFit="1" customWidth="1"/>
    <col min="9739" max="9739" width="15.578125" style="46" bestFit="1" customWidth="1"/>
    <col min="9740" max="9740" width="14.68359375" style="46" bestFit="1" customWidth="1"/>
    <col min="9741" max="9741" width="16" style="46" bestFit="1" customWidth="1"/>
    <col min="9742" max="9742" width="14.68359375" style="46" bestFit="1" customWidth="1"/>
    <col min="9743" max="9743" width="16" style="46" bestFit="1" customWidth="1"/>
    <col min="9744" max="9744" width="12.68359375" style="46" bestFit="1" customWidth="1"/>
    <col min="9745" max="9745" width="14.68359375" style="46" bestFit="1" customWidth="1"/>
    <col min="9746" max="9983" width="9.15625" style="46"/>
    <col min="9984" max="9984" width="6.26171875" style="46" customWidth="1"/>
    <col min="9985" max="9985" width="4.41796875" style="46" customWidth="1"/>
    <col min="9986" max="9986" width="38.41796875" style="46" customWidth="1"/>
    <col min="9987" max="9988" width="0" style="46" hidden="1" customWidth="1"/>
    <col min="9989" max="9989" width="28.26171875" style="46" customWidth="1"/>
    <col min="9990" max="9990" width="19.26171875" style="46" bestFit="1" customWidth="1"/>
    <col min="9991" max="9991" width="18" style="46" bestFit="1" customWidth="1"/>
    <col min="9992" max="9992" width="16.26171875" style="46" bestFit="1" customWidth="1"/>
    <col min="9993" max="9993" width="16.578125" style="46" bestFit="1" customWidth="1"/>
    <col min="9994" max="9994" width="16.41796875" style="46" bestFit="1" customWidth="1"/>
    <col min="9995" max="9995" width="15.578125" style="46" bestFit="1" customWidth="1"/>
    <col min="9996" max="9996" width="14.68359375" style="46" bestFit="1" customWidth="1"/>
    <col min="9997" max="9997" width="16" style="46" bestFit="1" customWidth="1"/>
    <col min="9998" max="9998" width="14.68359375" style="46" bestFit="1" customWidth="1"/>
    <col min="9999" max="9999" width="16" style="46" bestFit="1" customWidth="1"/>
    <col min="10000" max="10000" width="12.68359375" style="46" bestFit="1" customWidth="1"/>
    <col min="10001" max="10001" width="14.68359375" style="46" bestFit="1" customWidth="1"/>
    <col min="10002" max="10239" width="9.15625" style="46"/>
    <col min="10240" max="10240" width="6.26171875" style="46" customWidth="1"/>
    <col min="10241" max="10241" width="4.41796875" style="46" customWidth="1"/>
    <col min="10242" max="10242" width="38.41796875" style="46" customWidth="1"/>
    <col min="10243" max="10244" width="0" style="46" hidden="1" customWidth="1"/>
    <col min="10245" max="10245" width="28.26171875" style="46" customWidth="1"/>
    <col min="10246" max="10246" width="19.26171875" style="46" bestFit="1" customWidth="1"/>
    <col min="10247" max="10247" width="18" style="46" bestFit="1" customWidth="1"/>
    <col min="10248" max="10248" width="16.26171875" style="46" bestFit="1" customWidth="1"/>
    <col min="10249" max="10249" width="16.578125" style="46" bestFit="1" customWidth="1"/>
    <col min="10250" max="10250" width="16.41796875" style="46" bestFit="1" customWidth="1"/>
    <col min="10251" max="10251" width="15.578125" style="46" bestFit="1" customWidth="1"/>
    <col min="10252" max="10252" width="14.68359375" style="46" bestFit="1" customWidth="1"/>
    <col min="10253" max="10253" width="16" style="46" bestFit="1" customWidth="1"/>
    <col min="10254" max="10254" width="14.68359375" style="46" bestFit="1" customWidth="1"/>
    <col min="10255" max="10255" width="16" style="46" bestFit="1" customWidth="1"/>
    <col min="10256" max="10256" width="12.68359375" style="46" bestFit="1" customWidth="1"/>
    <col min="10257" max="10257" width="14.68359375" style="46" bestFit="1" customWidth="1"/>
    <col min="10258" max="10495" width="9.15625" style="46"/>
    <col min="10496" max="10496" width="6.26171875" style="46" customWidth="1"/>
    <col min="10497" max="10497" width="4.41796875" style="46" customWidth="1"/>
    <col min="10498" max="10498" width="38.41796875" style="46" customWidth="1"/>
    <col min="10499" max="10500" width="0" style="46" hidden="1" customWidth="1"/>
    <col min="10501" max="10501" width="28.26171875" style="46" customWidth="1"/>
    <col min="10502" max="10502" width="19.26171875" style="46" bestFit="1" customWidth="1"/>
    <col min="10503" max="10503" width="18" style="46" bestFit="1" customWidth="1"/>
    <col min="10504" max="10504" width="16.26171875" style="46" bestFit="1" customWidth="1"/>
    <col min="10505" max="10505" width="16.578125" style="46" bestFit="1" customWidth="1"/>
    <col min="10506" max="10506" width="16.41796875" style="46" bestFit="1" customWidth="1"/>
    <col min="10507" max="10507" width="15.578125" style="46" bestFit="1" customWidth="1"/>
    <col min="10508" max="10508" width="14.68359375" style="46" bestFit="1" customWidth="1"/>
    <col min="10509" max="10509" width="16" style="46" bestFit="1" customWidth="1"/>
    <col min="10510" max="10510" width="14.68359375" style="46" bestFit="1" customWidth="1"/>
    <col min="10511" max="10511" width="16" style="46" bestFit="1" customWidth="1"/>
    <col min="10512" max="10512" width="12.68359375" style="46" bestFit="1" customWidth="1"/>
    <col min="10513" max="10513" width="14.68359375" style="46" bestFit="1" customWidth="1"/>
    <col min="10514" max="10751" width="9.15625" style="46"/>
    <col min="10752" max="10752" width="6.26171875" style="46" customWidth="1"/>
    <col min="10753" max="10753" width="4.41796875" style="46" customWidth="1"/>
    <col min="10754" max="10754" width="38.41796875" style="46" customWidth="1"/>
    <col min="10755" max="10756" width="0" style="46" hidden="1" customWidth="1"/>
    <col min="10757" max="10757" width="28.26171875" style="46" customWidth="1"/>
    <col min="10758" max="10758" width="19.26171875" style="46" bestFit="1" customWidth="1"/>
    <col min="10759" max="10759" width="18" style="46" bestFit="1" customWidth="1"/>
    <col min="10760" max="10760" width="16.26171875" style="46" bestFit="1" customWidth="1"/>
    <col min="10761" max="10761" width="16.578125" style="46" bestFit="1" customWidth="1"/>
    <col min="10762" max="10762" width="16.41796875" style="46" bestFit="1" customWidth="1"/>
    <col min="10763" max="10763" width="15.578125" style="46" bestFit="1" customWidth="1"/>
    <col min="10764" max="10764" width="14.68359375" style="46" bestFit="1" customWidth="1"/>
    <col min="10765" max="10765" width="16" style="46" bestFit="1" customWidth="1"/>
    <col min="10766" max="10766" width="14.68359375" style="46" bestFit="1" customWidth="1"/>
    <col min="10767" max="10767" width="16" style="46" bestFit="1" customWidth="1"/>
    <col min="10768" max="10768" width="12.68359375" style="46" bestFit="1" customWidth="1"/>
    <col min="10769" max="10769" width="14.68359375" style="46" bestFit="1" customWidth="1"/>
    <col min="10770" max="11007" width="9.15625" style="46"/>
    <col min="11008" max="11008" width="6.26171875" style="46" customWidth="1"/>
    <col min="11009" max="11009" width="4.41796875" style="46" customWidth="1"/>
    <col min="11010" max="11010" width="38.41796875" style="46" customWidth="1"/>
    <col min="11011" max="11012" width="0" style="46" hidden="1" customWidth="1"/>
    <col min="11013" max="11013" width="28.26171875" style="46" customWidth="1"/>
    <col min="11014" max="11014" width="19.26171875" style="46" bestFit="1" customWidth="1"/>
    <col min="11015" max="11015" width="18" style="46" bestFit="1" customWidth="1"/>
    <col min="11016" max="11016" width="16.26171875" style="46" bestFit="1" customWidth="1"/>
    <col min="11017" max="11017" width="16.578125" style="46" bestFit="1" customWidth="1"/>
    <col min="11018" max="11018" width="16.41796875" style="46" bestFit="1" customWidth="1"/>
    <col min="11019" max="11019" width="15.578125" style="46" bestFit="1" customWidth="1"/>
    <col min="11020" max="11020" width="14.68359375" style="46" bestFit="1" customWidth="1"/>
    <col min="11021" max="11021" width="16" style="46" bestFit="1" customWidth="1"/>
    <col min="11022" max="11022" width="14.68359375" style="46" bestFit="1" customWidth="1"/>
    <col min="11023" max="11023" width="16" style="46" bestFit="1" customWidth="1"/>
    <col min="11024" max="11024" width="12.68359375" style="46" bestFit="1" customWidth="1"/>
    <col min="11025" max="11025" width="14.68359375" style="46" bestFit="1" customWidth="1"/>
    <col min="11026" max="11263" width="9.15625" style="46"/>
    <col min="11264" max="11264" width="6.26171875" style="46" customWidth="1"/>
    <col min="11265" max="11265" width="4.41796875" style="46" customWidth="1"/>
    <col min="11266" max="11266" width="38.41796875" style="46" customWidth="1"/>
    <col min="11267" max="11268" width="0" style="46" hidden="1" customWidth="1"/>
    <col min="11269" max="11269" width="28.26171875" style="46" customWidth="1"/>
    <col min="11270" max="11270" width="19.26171875" style="46" bestFit="1" customWidth="1"/>
    <col min="11271" max="11271" width="18" style="46" bestFit="1" customWidth="1"/>
    <col min="11272" max="11272" width="16.26171875" style="46" bestFit="1" customWidth="1"/>
    <col min="11273" max="11273" width="16.578125" style="46" bestFit="1" customWidth="1"/>
    <col min="11274" max="11274" width="16.41796875" style="46" bestFit="1" customWidth="1"/>
    <col min="11275" max="11275" width="15.578125" style="46" bestFit="1" customWidth="1"/>
    <col min="11276" max="11276" width="14.68359375" style="46" bestFit="1" customWidth="1"/>
    <col min="11277" max="11277" width="16" style="46" bestFit="1" customWidth="1"/>
    <col min="11278" max="11278" width="14.68359375" style="46" bestFit="1" customWidth="1"/>
    <col min="11279" max="11279" width="16" style="46" bestFit="1" customWidth="1"/>
    <col min="11280" max="11280" width="12.68359375" style="46" bestFit="1" customWidth="1"/>
    <col min="11281" max="11281" width="14.68359375" style="46" bestFit="1" customWidth="1"/>
    <col min="11282" max="11519" width="9.15625" style="46"/>
    <col min="11520" max="11520" width="6.26171875" style="46" customWidth="1"/>
    <col min="11521" max="11521" width="4.41796875" style="46" customWidth="1"/>
    <col min="11522" max="11522" width="38.41796875" style="46" customWidth="1"/>
    <col min="11523" max="11524" width="0" style="46" hidden="1" customWidth="1"/>
    <col min="11525" max="11525" width="28.26171875" style="46" customWidth="1"/>
    <col min="11526" max="11526" width="19.26171875" style="46" bestFit="1" customWidth="1"/>
    <col min="11527" max="11527" width="18" style="46" bestFit="1" customWidth="1"/>
    <col min="11528" max="11528" width="16.26171875" style="46" bestFit="1" customWidth="1"/>
    <col min="11529" max="11529" width="16.578125" style="46" bestFit="1" customWidth="1"/>
    <col min="11530" max="11530" width="16.41796875" style="46" bestFit="1" customWidth="1"/>
    <col min="11531" max="11531" width="15.578125" style="46" bestFit="1" customWidth="1"/>
    <col min="11532" max="11532" width="14.68359375" style="46" bestFit="1" customWidth="1"/>
    <col min="11533" max="11533" width="16" style="46" bestFit="1" customWidth="1"/>
    <col min="11534" max="11534" width="14.68359375" style="46" bestFit="1" customWidth="1"/>
    <col min="11535" max="11535" width="16" style="46" bestFit="1" customWidth="1"/>
    <col min="11536" max="11536" width="12.68359375" style="46" bestFit="1" customWidth="1"/>
    <col min="11537" max="11537" width="14.68359375" style="46" bestFit="1" customWidth="1"/>
    <col min="11538" max="11775" width="9.15625" style="46"/>
    <col min="11776" max="11776" width="6.26171875" style="46" customWidth="1"/>
    <col min="11777" max="11777" width="4.41796875" style="46" customWidth="1"/>
    <col min="11778" max="11778" width="38.41796875" style="46" customWidth="1"/>
    <col min="11779" max="11780" width="0" style="46" hidden="1" customWidth="1"/>
    <col min="11781" max="11781" width="28.26171875" style="46" customWidth="1"/>
    <col min="11782" max="11782" width="19.26171875" style="46" bestFit="1" customWidth="1"/>
    <col min="11783" max="11783" width="18" style="46" bestFit="1" customWidth="1"/>
    <col min="11784" max="11784" width="16.26171875" style="46" bestFit="1" customWidth="1"/>
    <col min="11785" max="11785" width="16.578125" style="46" bestFit="1" customWidth="1"/>
    <col min="11786" max="11786" width="16.41796875" style="46" bestFit="1" customWidth="1"/>
    <col min="11787" max="11787" width="15.578125" style="46" bestFit="1" customWidth="1"/>
    <col min="11788" max="11788" width="14.68359375" style="46" bestFit="1" customWidth="1"/>
    <col min="11789" max="11789" width="16" style="46" bestFit="1" customWidth="1"/>
    <col min="11790" max="11790" width="14.68359375" style="46" bestFit="1" customWidth="1"/>
    <col min="11791" max="11791" width="16" style="46" bestFit="1" customWidth="1"/>
    <col min="11792" max="11792" width="12.68359375" style="46" bestFit="1" customWidth="1"/>
    <col min="11793" max="11793" width="14.68359375" style="46" bestFit="1" customWidth="1"/>
    <col min="11794" max="12031" width="9.15625" style="46"/>
    <col min="12032" max="12032" width="6.26171875" style="46" customWidth="1"/>
    <col min="12033" max="12033" width="4.41796875" style="46" customWidth="1"/>
    <col min="12034" max="12034" width="38.41796875" style="46" customWidth="1"/>
    <col min="12035" max="12036" width="0" style="46" hidden="1" customWidth="1"/>
    <col min="12037" max="12037" width="28.26171875" style="46" customWidth="1"/>
    <col min="12038" max="12038" width="19.26171875" style="46" bestFit="1" customWidth="1"/>
    <col min="12039" max="12039" width="18" style="46" bestFit="1" customWidth="1"/>
    <col min="12040" max="12040" width="16.26171875" style="46" bestFit="1" customWidth="1"/>
    <col min="12041" max="12041" width="16.578125" style="46" bestFit="1" customWidth="1"/>
    <col min="12042" max="12042" width="16.41796875" style="46" bestFit="1" customWidth="1"/>
    <col min="12043" max="12043" width="15.578125" style="46" bestFit="1" customWidth="1"/>
    <col min="12044" max="12044" width="14.68359375" style="46" bestFit="1" customWidth="1"/>
    <col min="12045" max="12045" width="16" style="46" bestFit="1" customWidth="1"/>
    <col min="12046" max="12046" width="14.68359375" style="46" bestFit="1" customWidth="1"/>
    <col min="12047" max="12047" width="16" style="46" bestFit="1" customWidth="1"/>
    <col min="12048" max="12048" width="12.68359375" style="46" bestFit="1" customWidth="1"/>
    <col min="12049" max="12049" width="14.68359375" style="46" bestFit="1" customWidth="1"/>
    <col min="12050" max="12287" width="9.15625" style="46"/>
    <col min="12288" max="12288" width="6.26171875" style="46" customWidth="1"/>
    <col min="12289" max="12289" width="4.41796875" style="46" customWidth="1"/>
    <col min="12290" max="12290" width="38.41796875" style="46" customWidth="1"/>
    <col min="12291" max="12292" width="0" style="46" hidden="1" customWidth="1"/>
    <col min="12293" max="12293" width="28.26171875" style="46" customWidth="1"/>
    <col min="12294" max="12294" width="19.26171875" style="46" bestFit="1" customWidth="1"/>
    <col min="12295" max="12295" width="18" style="46" bestFit="1" customWidth="1"/>
    <col min="12296" max="12296" width="16.26171875" style="46" bestFit="1" customWidth="1"/>
    <col min="12297" max="12297" width="16.578125" style="46" bestFit="1" customWidth="1"/>
    <col min="12298" max="12298" width="16.41796875" style="46" bestFit="1" customWidth="1"/>
    <col min="12299" max="12299" width="15.578125" style="46" bestFit="1" customWidth="1"/>
    <col min="12300" max="12300" width="14.68359375" style="46" bestFit="1" customWidth="1"/>
    <col min="12301" max="12301" width="16" style="46" bestFit="1" customWidth="1"/>
    <col min="12302" max="12302" width="14.68359375" style="46" bestFit="1" customWidth="1"/>
    <col min="12303" max="12303" width="16" style="46" bestFit="1" customWidth="1"/>
    <col min="12304" max="12304" width="12.68359375" style="46" bestFit="1" customWidth="1"/>
    <col min="12305" max="12305" width="14.68359375" style="46" bestFit="1" customWidth="1"/>
    <col min="12306" max="12543" width="9.15625" style="46"/>
    <col min="12544" max="12544" width="6.26171875" style="46" customWidth="1"/>
    <col min="12545" max="12545" width="4.41796875" style="46" customWidth="1"/>
    <col min="12546" max="12546" width="38.41796875" style="46" customWidth="1"/>
    <col min="12547" max="12548" width="0" style="46" hidden="1" customWidth="1"/>
    <col min="12549" max="12549" width="28.26171875" style="46" customWidth="1"/>
    <col min="12550" max="12550" width="19.26171875" style="46" bestFit="1" customWidth="1"/>
    <col min="12551" max="12551" width="18" style="46" bestFit="1" customWidth="1"/>
    <col min="12552" max="12552" width="16.26171875" style="46" bestFit="1" customWidth="1"/>
    <col min="12553" max="12553" width="16.578125" style="46" bestFit="1" customWidth="1"/>
    <col min="12554" max="12554" width="16.41796875" style="46" bestFit="1" customWidth="1"/>
    <col min="12555" max="12555" width="15.578125" style="46" bestFit="1" customWidth="1"/>
    <col min="12556" max="12556" width="14.68359375" style="46" bestFit="1" customWidth="1"/>
    <col min="12557" max="12557" width="16" style="46" bestFit="1" customWidth="1"/>
    <col min="12558" max="12558" width="14.68359375" style="46" bestFit="1" customWidth="1"/>
    <col min="12559" max="12559" width="16" style="46" bestFit="1" customWidth="1"/>
    <col min="12560" max="12560" width="12.68359375" style="46" bestFit="1" customWidth="1"/>
    <col min="12561" max="12561" width="14.68359375" style="46" bestFit="1" customWidth="1"/>
    <col min="12562" max="12799" width="9.15625" style="46"/>
    <col min="12800" max="12800" width="6.26171875" style="46" customWidth="1"/>
    <col min="12801" max="12801" width="4.41796875" style="46" customWidth="1"/>
    <col min="12802" max="12802" width="38.41796875" style="46" customWidth="1"/>
    <col min="12803" max="12804" width="0" style="46" hidden="1" customWidth="1"/>
    <col min="12805" max="12805" width="28.26171875" style="46" customWidth="1"/>
    <col min="12806" max="12806" width="19.26171875" style="46" bestFit="1" customWidth="1"/>
    <col min="12807" max="12807" width="18" style="46" bestFit="1" customWidth="1"/>
    <col min="12808" max="12808" width="16.26171875" style="46" bestFit="1" customWidth="1"/>
    <col min="12809" max="12809" width="16.578125" style="46" bestFit="1" customWidth="1"/>
    <col min="12810" max="12810" width="16.41796875" style="46" bestFit="1" customWidth="1"/>
    <col min="12811" max="12811" width="15.578125" style="46" bestFit="1" customWidth="1"/>
    <col min="12812" max="12812" width="14.68359375" style="46" bestFit="1" customWidth="1"/>
    <col min="12813" max="12813" width="16" style="46" bestFit="1" customWidth="1"/>
    <col min="12814" max="12814" width="14.68359375" style="46" bestFit="1" customWidth="1"/>
    <col min="12815" max="12815" width="16" style="46" bestFit="1" customWidth="1"/>
    <col min="12816" max="12816" width="12.68359375" style="46" bestFit="1" customWidth="1"/>
    <col min="12817" max="12817" width="14.68359375" style="46" bestFit="1" customWidth="1"/>
    <col min="12818" max="13055" width="9.15625" style="46"/>
    <col min="13056" max="13056" width="6.26171875" style="46" customWidth="1"/>
    <col min="13057" max="13057" width="4.41796875" style="46" customWidth="1"/>
    <col min="13058" max="13058" width="38.41796875" style="46" customWidth="1"/>
    <col min="13059" max="13060" width="0" style="46" hidden="1" customWidth="1"/>
    <col min="13061" max="13061" width="28.26171875" style="46" customWidth="1"/>
    <col min="13062" max="13062" width="19.26171875" style="46" bestFit="1" customWidth="1"/>
    <col min="13063" max="13063" width="18" style="46" bestFit="1" customWidth="1"/>
    <col min="13064" max="13064" width="16.26171875" style="46" bestFit="1" customWidth="1"/>
    <col min="13065" max="13065" width="16.578125" style="46" bestFit="1" customWidth="1"/>
    <col min="13066" max="13066" width="16.41796875" style="46" bestFit="1" customWidth="1"/>
    <col min="13067" max="13067" width="15.578125" style="46" bestFit="1" customWidth="1"/>
    <col min="13068" max="13068" width="14.68359375" style="46" bestFit="1" customWidth="1"/>
    <col min="13069" max="13069" width="16" style="46" bestFit="1" customWidth="1"/>
    <col min="13070" max="13070" width="14.68359375" style="46" bestFit="1" customWidth="1"/>
    <col min="13071" max="13071" width="16" style="46" bestFit="1" customWidth="1"/>
    <col min="13072" max="13072" width="12.68359375" style="46" bestFit="1" customWidth="1"/>
    <col min="13073" max="13073" width="14.68359375" style="46" bestFit="1" customWidth="1"/>
    <col min="13074" max="13311" width="9.15625" style="46"/>
    <col min="13312" max="13312" width="6.26171875" style="46" customWidth="1"/>
    <col min="13313" max="13313" width="4.41796875" style="46" customWidth="1"/>
    <col min="13314" max="13314" width="38.41796875" style="46" customWidth="1"/>
    <col min="13315" max="13316" width="0" style="46" hidden="1" customWidth="1"/>
    <col min="13317" max="13317" width="28.26171875" style="46" customWidth="1"/>
    <col min="13318" max="13318" width="19.26171875" style="46" bestFit="1" customWidth="1"/>
    <col min="13319" max="13319" width="18" style="46" bestFit="1" customWidth="1"/>
    <col min="13320" max="13320" width="16.26171875" style="46" bestFit="1" customWidth="1"/>
    <col min="13321" max="13321" width="16.578125" style="46" bestFit="1" customWidth="1"/>
    <col min="13322" max="13322" width="16.41796875" style="46" bestFit="1" customWidth="1"/>
    <col min="13323" max="13323" width="15.578125" style="46" bestFit="1" customWidth="1"/>
    <col min="13324" max="13324" width="14.68359375" style="46" bestFit="1" customWidth="1"/>
    <col min="13325" max="13325" width="16" style="46" bestFit="1" customWidth="1"/>
    <col min="13326" max="13326" width="14.68359375" style="46" bestFit="1" customWidth="1"/>
    <col min="13327" max="13327" width="16" style="46" bestFit="1" customWidth="1"/>
    <col min="13328" max="13328" width="12.68359375" style="46" bestFit="1" customWidth="1"/>
    <col min="13329" max="13329" width="14.68359375" style="46" bestFit="1" customWidth="1"/>
    <col min="13330" max="13567" width="9.15625" style="46"/>
    <col min="13568" max="13568" width="6.26171875" style="46" customWidth="1"/>
    <col min="13569" max="13569" width="4.41796875" style="46" customWidth="1"/>
    <col min="13570" max="13570" width="38.41796875" style="46" customWidth="1"/>
    <col min="13571" max="13572" width="0" style="46" hidden="1" customWidth="1"/>
    <col min="13573" max="13573" width="28.26171875" style="46" customWidth="1"/>
    <col min="13574" max="13574" width="19.26171875" style="46" bestFit="1" customWidth="1"/>
    <col min="13575" max="13575" width="18" style="46" bestFit="1" customWidth="1"/>
    <col min="13576" max="13576" width="16.26171875" style="46" bestFit="1" customWidth="1"/>
    <col min="13577" max="13577" width="16.578125" style="46" bestFit="1" customWidth="1"/>
    <col min="13578" max="13578" width="16.41796875" style="46" bestFit="1" customWidth="1"/>
    <col min="13579" max="13579" width="15.578125" style="46" bestFit="1" customWidth="1"/>
    <col min="13580" max="13580" width="14.68359375" style="46" bestFit="1" customWidth="1"/>
    <col min="13581" max="13581" width="16" style="46" bestFit="1" customWidth="1"/>
    <col min="13582" max="13582" width="14.68359375" style="46" bestFit="1" customWidth="1"/>
    <col min="13583" max="13583" width="16" style="46" bestFit="1" customWidth="1"/>
    <col min="13584" max="13584" width="12.68359375" style="46" bestFit="1" customWidth="1"/>
    <col min="13585" max="13585" width="14.68359375" style="46" bestFit="1" customWidth="1"/>
    <col min="13586" max="13823" width="9.15625" style="46"/>
    <col min="13824" max="13824" width="6.26171875" style="46" customWidth="1"/>
    <col min="13825" max="13825" width="4.41796875" style="46" customWidth="1"/>
    <col min="13826" max="13826" width="38.41796875" style="46" customWidth="1"/>
    <col min="13827" max="13828" width="0" style="46" hidden="1" customWidth="1"/>
    <col min="13829" max="13829" width="28.26171875" style="46" customWidth="1"/>
    <col min="13830" max="13830" width="19.26171875" style="46" bestFit="1" customWidth="1"/>
    <col min="13831" max="13831" width="18" style="46" bestFit="1" customWidth="1"/>
    <col min="13832" max="13832" width="16.26171875" style="46" bestFit="1" customWidth="1"/>
    <col min="13833" max="13833" width="16.578125" style="46" bestFit="1" customWidth="1"/>
    <col min="13834" max="13834" width="16.41796875" style="46" bestFit="1" customWidth="1"/>
    <col min="13835" max="13835" width="15.578125" style="46" bestFit="1" customWidth="1"/>
    <col min="13836" max="13836" width="14.68359375" style="46" bestFit="1" customWidth="1"/>
    <col min="13837" max="13837" width="16" style="46" bestFit="1" customWidth="1"/>
    <col min="13838" max="13838" width="14.68359375" style="46" bestFit="1" customWidth="1"/>
    <col min="13839" max="13839" width="16" style="46" bestFit="1" customWidth="1"/>
    <col min="13840" max="13840" width="12.68359375" style="46" bestFit="1" customWidth="1"/>
    <col min="13841" max="13841" width="14.68359375" style="46" bestFit="1" customWidth="1"/>
    <col min="13842" max="14079" width="9.15625" style="46"/>
    <col min="14080" max="14080" width="6.26171875" style="46" customWidth="1"/>
    <col min="14081" max="14081" width="4.41796875" style="46" customWidth="1"/>
    <col min="14082" max="14082" width="38.41796875" style="46" customWidth="1"/>
    <col min="14083" max="14084" width="0" style="46" hidden="1" customWidth="1"/>
    <col min="14085" max="14085" width="28.26171875" style="46" customWidth="1"/>
    <col min="14086" max="14086" width="19.26171875" style="46" bestFit="1" customWidth="1"/>
    <col min="14087" max="14087" width="18" style="46" bestFit="1" customWidth="1"/>
    <col min="14088" max="14088" width="16.26171875" style="46" bestFit="1" customWidth="1"/>
    <col min="14089" max="14089" width="16.578125" style="46" bestFit="1" customWidth="1"/>
    <col min="14090" max="14090" width="16.41796875" style="46" bestFit="1" customWidth="1"/>
    <col min="14091" max="14091" width="15.578125" style="46" bestFit="1" customWidth="1"/>
    <col min="14092" max="14092" width="14.68359375" style="46" bestFit="1" customWidth="1"/>
    <col min="14093" max="14093" width="16" style="46" bestFit="1" customWidth="1"/>
    <col min="14094" max="14094" width="14.68359375" style="46" bestFit="1" customWidth="1"/>
    <col min="14095" max="14095" width="16" style="46" bestFit="1" customWidth="1"/>
    <col min="14096" max="14096" width="12.68359375" style="46" bestFit="1" customWidth="1"/>
    <col min="14097" max="14097" width="14.68359375" style="46" bestFit="1" customWidth="1"/>
    <col min="14098" max="14335" width="9.15625" style="46"/>
    <col min="14336" max="14336" width="6.26171875" style="46" customWidth="1"/>
    <col min="14337" max="14337" width="4.41796875" style="46" customWidth="1"/>
    <col min="14338" max="14338" width="38.41796875" style="46" customWidth="1"/>
    <col min="14339" max="14340" width="0" style="46" hidden="1" customWidth="1"/>
    <col min="14341" max="14341" width="28.26171875" style="46" customWidth="1"/>
    <col min="14342" max="14342" width="19.26171875" style="46" bestFit="1" customWidth="1"/>
    <col min="14343" max="14343" width="18" style="46" bestFit="1" customWidth="1"/>
    <col min="14344" max="14344" width="16.26171875" style="46" bestFit="1" customWidth="1"/>
    <col min="14345" max="14345" width="16.578125" style="46" bestFit="1" customWidth="1"/>
    <col min="14346" max="14346" width="16.41796875" style="46" bestFit="1" customWidth="1"/>
    <col min="14347" max="14347" width="15.578125" style="46" bestFit="1" customWidth="1"/>
    <col min="14348" max="14348" width="14.68359375" style="46" bestFit="1" customWidth="1"/>
    <col min="14349" max="14349" width="16" style="46" bestFit="1" customWidth="1"/>
    <col min="14350" max="14350" width="14.68359375" style="46" bestFit="1" customWidth="1"/>
    <col min="14351" max="14351" width="16" style="46" bestFit="1" customWidth="1"/>
    <col min="14352" max="14352" width="12.68359375" style="46" bestFit="1" customWidth="1"/>
    <col min="14353" max="14353" width="14.68359375" style="46" bestFit="1" customWidth="1"/>
    <col min="14354" max="14591" width="9.15625" style="46"/>
    <col min="14592" max="14592" width="6.26171875" style="46" customWidth="1"/>
    <col min="14593" max="14593" width="4.41796875" style="46" customWidth="1"/>
    <col min="14594" max="14594" width="38.41796875" style="46" customWidth="1"/>
    <col min="14595" max="14596" width="0" style="46" hidden="1" customWidth="1"/>
    <col min="14597" max="14597" width="28.26171875" style="46" customWidth="1"/>
    <col min="14598" max="14598" width="19.26171875" style="46" bestFit="1" customWidth="1"/>
    <col min="14599" max="14599" width="18" style="46" bestFit="1" customWidth="1"/>
    <col min="14600" max="14600" width="16.26171875" style="46" bestFit="1" customWidth="1"/>
    <col min="14601" max="14601" width="16.578125" style="46" bestFit="1" customWidth="1"/>
    <col min="14602" max="14602" width="16.41796875" style="46" bestFit="1" customWidth="1"/>
    <col min="14603" max="14603" width="15.578125" style="46" bestFit="1" customWidth="1"/>
    <col min="14604" max="14604" width="14.68359375" style="46" bestFit="1" customWidth="1"/>
    <col min="14605" max="14605" width="16" style="46" bestFit="1" customWidth="1"/>
    <col min="14606" max="14606" width="14.68359375" style="46" bestFit="1" customWidth="1"/>
    <col min="14607" max="14607" width="16" style="46" bestFit="1" customWidth="1"/>
    <col min="14608" max="14608" width="12.68359375" style="46" bestFit="1" customWidth="1"/>
    <col min="14609" max="14609" width="14.68359375" style="46" bestFit="1" customWidth="1"/>
    <col min="14610" max="14847" width="9.15625" style="46"/>
    <col min="14848" max="14848" width="6.26171875" style="46" customWidth="1"/>
    <col min="14849" max="14849" width="4.41796875" style="46" customWidth="1"/>
    <col min="14850" max="14850" width="38.41796875" style="46" customWidth="1"/>
    <col min="14851" max="14852" width="0" style="46" hidden="1" customWidth="1"/>
    <col min="14853" max="14853" width="28.26171875" style="46" customWidth="1"/>
    <col min="14854" max="14854" width="19.26171875" style="46" bestFit="1" customWidth="1"/>
    <col min="14855" max="14855" width="18" style="46" bestFit="1" customWidth="1"/>
    <col min="14856" max="14856" width="16.26171875" style="46" bestFit="1" customWidth="1"/>
    <col min="14857" max="14857" width="16.578125" style="46" bestFit="1" customWidth="1"/>
    <col min="14858" max="14858" width="16.41796875" style="46" bestFit="1" customWidth="1"/>
    <col min="14859" max="14859" width="15.578125" style="46" bestFit="1" customWidth="1"/>
    <col min="14860" max="14860" width="14.68359375" style="46" bestFit="1" customWidth="1"/>
    <col min="14861" max="14861" width="16" style="46" bestFit="1" customWidth="1"/>
    <col min="14862" max="14862" width="14.68359375" style="46" bestFit="1" customWidth="1"/>
    <col min="14863" max="14863" width="16" style="46" bestFit="1" customWidth="1"/>
    <col min="14864" max="14864" width="12.68359375" style="46" bestFit="1" customWidth="1"/>
    <col min="14865" max="14865" width="14.68359375" style="46" bestFit="1" customWidth="1"/>
    <col min="14866" max="15103" width="9.15625" style="46"/>
    <col min="15104" max="15104" width="6.26171875" style="46" customWidth="1"/>
    <col min="15105" max="15105" width="4.41796875" style="46" customWidth="1"/>
    <col min="15106" max="15106" width="38.41796875" style="46" customWidth="1"/>
    <col min="15107" max="15108" width="0" style="46" hidden="1" customWidth="1"/>
    <col min="15109" max="15109" width="28.26171875" style="46" customWidth="1"/>
    <col min="15110" max="15110" width="19.26171875" style="46" bestFit="1" customWidth="1"/>
    <col min="15111" max="15111" width="18" style="46" bestFit="1" customWidth="1"/>
    <col min="15112" max="15112" width="16.26171875" style="46" bestFit="1" customWidth="1"/>
    <col min="15113" max="15113" width="16.578125" style="46" bestFit="1" customWidth="1"/>
    <col min="15114" max="15114" width="16.41796875" style="46" bestFit="1" customWidth="1"/>
    <col min="15115" max="15115" width="15.578125" style="46" bestFit="1" customWidth="1"/>
    <col min="15116" max="15116" width="14.68359375" style="46" bestFit="1" customWidth="1"/>
    <col min="15117" max="15117" width="16" style="46" bestFit="1" customWidth="1"/>
    <col min="15118" max="15118" width="14.68359375" style="46" bestFit="1" customWidth="1"/>
    <col min="15119" max="15119" width="16" style="46" bestFit="1" customWidth="1"/>
    <col min="15120" max="15120" width="12.68359375" style="46" bestFit="1" customWidth="1"/>
    <col min="15121" max="15121" width="14.68359375" style="46" bestFit="1" customWidth="1"/>
    <col min="15122" max="15359" width="9.15625" style="46"/>
    <col min="15360" max="15360" width="6.26171875" style="46" customWidth="1"/>
    <col min="15361" max="15361" width="4.41796875" style="46" customWidth="1"/>
    <col min="15362" max="15362" width="38.41796875" style="46" customWidth="1"/>
    <col min="15363" max="15364" width="0" style="46" hidden="1" customWidth="1"/>
    <col min="15365" max="15365" width="28.26171875" style="46" customWidth="1"/>
    <col min="15366" max="15366" width="19.26171875" style="46" bestFit="1" customWidth="1"/>
    <col min="15367" max="15367" width="18" style="46" bestFit="1" customWidth="1"/>
    <col min="15368" max="15368" width="16.26171875" style="46" bestFit="1" customWidth="1"/>
    <col min="15369" max="15369" width="16.578125" style="46" bestFit="1" customWidth="1"/>
    <col min="15370" max="15370" width="16.41796875" style="46" bestFit="1" customWidth="1"/>
    <col min="15371" max="15371" width="15.578125" style="46" bestFit="1" customWidth="1"/>
    <col min="15372" max="15372" width="14.68359375" style="46" bestFit="1" customWidth="1"/>
    <col min="15373" max="15373" width="16" style="46" bestFit="1" customWidth="1"/>
    <col min="15374" max="15374" width="14.68359375" style="46" bestFit="1" customWidth="1"/>
    <col min="15375" max="15375" width="16" style="46" bestFit="1" customWidth="1"/>
    <col min="15376" max="15376" width="12.68359375" style="46" bestFit="1" customWidth="1"/>
    <col min="15377" max="15377" width="14.68359375" style="46" bestFit="1" customWidth="1"/>
    <col min="15378" max="15615" width="9.15625" style="46"/>
    <col min="15616" max="15616" width="6.26171875" style="46" customWidth="1"/>
    <col min="15617" max="15617" width="4.41796875" style="46" customWidth="1"/>
    <col min="15618" max="15618" width="38.41796875" style="46" customWidth="1"/>
    <col min="15619" max="15620" width="0" style="46" hidden="1" customWidth="1"/>
    <col min="15621" max="15621" width="28.26171875" style="46" customWidth="1"/>
    <col min="15622" max="15622" width="19.26171875" style="46" bestFit="1" customWidth="1"/>
    <col min="15623" max="15623" width="18" style="46" bestFit="1" customWidth="1"/>
    <col min="15624" max="15624" width="16.26171875" style="46" bestFit="1" customWidth="1"/>
    <col min="15625" max="15625" width="16.578125" style="46" bestFit="1" customWidth="1"/>
    <col min="15626" max="15626" width="16.41796875" style="46" bestFit="1" customWidth="1"/>
    <col min="15627" max="15627" width="15.578125" style="46" bestFit="1" customWidth="1"/>
    <col min="15628" max="15628" width="14.68359375" style="46" bestFit="1" customWidth="1"/>
    <col min="15629" max="15629" width="16" style="46" bestFit="1" customWidth="1"/>
    <col min="15630" max="15630" width="14.68359375" style="46" bestFit="1" customWidth="1"/>
    <col min="15631" max="15631" width="16" style="46" bestFit="1" customWidth="1"/>
    <col min="15632" max="15632" width="12.68359375" style="46" bestFit="1" customWidth="1"/>
    <col min="15633" max="15633" width="14.68359375" style="46" bestFit="1" customWidth="1"/>
    <col min="15634" max="15871" width="9.15625" style="46"/>
    <col min="15872" max="15872" width="6.26171875" style="46" customWidth="1"/>
    <col min="15873" max="15873" width="4.41796875" style="46" customWidth="1"/>
    <col min="15874" max="15874" width="38.41796875" style="46" customWidth="1"/>
    <col min="15875" max="15876" width="0" style="46" hidden="1" customWidth="1"/>
    <col min="15877" max="15877" width="28.26171875" style="46" customWidth="1"/>
    <col min="15878" max="15878" width="19.26171875" style="46" bestFit="1" customWidth="1"/>
    <col min="15879" max="15879" width="18" style="46" bestFit="1" customWidth="1"/>
    <col min="15880" max="15880" width="16.26171875" style="46" bestFit="1" customWidth="1"/>
    <col min="15881" max="15881" width="16.578125" style="46" bestFit="1" customWidth="1"/>
    <col min="15882" max="15882" width="16.41796875" style="46" bestFit="1" customWidth="1"/>
    <col min="15883" max="15883" width="15.578125" style="46" bestFit="1" customWidth="1"/>
    <col min="15884" max="15884" width="14.68359375" style="46" bestFit="1" customWidth="1"/>
    <col min="15885" max="15885" width="16" style="46" bestFit="1" customWidth="1"/>
    <col min="15886" max="15886" width="14.68359375" style="46" bestFit="1" customWidth="1"/>
    <col min="15887" max="15887" width="16" style="46" bestFit="1" customWidth="1"/>
    <col min="15888" max="15888" width="12.68359375" style="46" bestFit="1" customWidth="1"/>
    <col min="15889" max="15889" width="14.68359375" style="46" bestFit="1" customWidth="1"/>
    <col min="15890" max="16127" width="9.15625" style="46"/>
    <col min="16128" max="16128" width="6.26171875" style="46" customWidth="1"/>
    <col min="16129" max="16129" width="4.41796875" style="46" customWidth="1"/>
    <col min="16130" max="16130" width="38.41796875" style="46" customWidth="1"/>
    <col min="16131" max="16132" width="0" style="46" hidden="1" customWidth="1"/>
    <col min="16133" max="16133" width="28.26171875" style="46" customWidth="1"/>
    <col min="16134" max="16134" width="19.26171875" style="46" bestFit="1" customWidth="1"/>
    <col min="16135" max="16135" width="18" style="46" bestFit="1" customWidth="1"/>
    <col min="16136" max="16136" width="16.26171875" style="46" bestFit="1" customWidth="1"/>
    <col min="16137" max="16137" width="16.578125" style="46" bestFit="1" customWidth="1"/>
    <col min="16138" max="16138" width="16.41796875" style="46" bestFit="1" customWidth="1"/>
    <col min="16139" max="16139" width="15.578125" style="46" bestFit="1" customWidth="1"/>
    <col min="16140" max="16140" width="14.68359375" style="46" bestFit="1" customWidth="1"/>
    <col min="16141" max="16141" width="16" style="46" bestFit="1" customWidth="1"/>
    <col min="16142" max="16142" width="14.68359375" style="46" bestFit="1" customWidth="1"/>
    <col min="16143" max="16143" width="16" style="46" bestFit="1" customWidth="1"/>
    <col min="16144" max="16144" width="12.68359375" style="46" bestFit="1" customWidth="1"/>
    <col min="16145" max="16145" width="14.68359375" style="46" bestFit="1" customWidth="1"/>
    <col min="16146" max="16384" width="9.15625" style="46"/>
  </cols>
  <sheetData>
    <row r="1" spans="1:11" ht="20.100000000000001" x14ac:dyDescent="0.55000000000000004">
      <c r="A1" s="526" t="s">
        <v>236</v>
      </c>
      <c r="B1" s="526"/>
      <c r="C1" s="526"/>
      <c r="D1" s="526"/>
      <c r="E1" s="526"/>
      <c r="F1" s="526"/>
      <c r="G1" s="526"/>
      <c r="H1" s="99"/>
      <c r="I1" s="99"/>
    </row>
    <row r="3" spans="1:11" x14ac:dyDescent="0.55000000000000004">
      <c r="E3" s="47"/>
      <c r="F3" s="47"/>
    </row>
    <row r="4" spans="1:11" ht="36.9" x14ac:dyDescent="0.55000000000000004">
      <c r="B4" s="49" t="s">
        <v>98</v>
      </c>
      <c r="C4" s="48"/>
      <c r="D4" s="51" t="s">
        <v>99</v>
      </c>
      <c r="E4" s="51" t="s">
        <v>100</v>
      </c>
      <c r="F4" s="52" t="s">
        <v>101</v>
      </c>
      <c r="G4" s="51" t="s">
        <v>102</v>
      </c>
      <c r="H4" s="53" t="s">
        <v>103</v>
      </c>
      <c r="I4" s="51" t="s">
        <v>104</v>
      </c>
    </row>
    <row r="5" spans="1:11" x14ac:dyDescent="0.55000000000000004">
      <c r="A5" s="54" t="s">
        <v>105</v>
      </c>
      <c r="B5" s="54" t="s">
        <v>106</v>
      </c>
      <c r="H5" s="55"/>
    </row>
    <row r="6" spans="1:11" x14ac:dyDescent="0.55000000000000004">
      <c r="A6" s="54" t="s">
        <v>107</v>
      </c>
      <c r="B6" s="46" t="s">
        <v>108</v>
      </c>
      <c r="D6" s="56">
        <v>290366245.54000008</v>
      </c>
      <c r="E6" s="56"/>
      <c r="F6" s="56"/>
      <c r="G6" s="56">
        <v>234744468.55000001</v>
      </c>
      <c r="H6" s="56">
        <v>55621776.719999999</v>
      </c>
      <c r="I6" s="56">
        <f>H6-E6</f>
        <v>55621776.719999999</v>
      </c>
      <c r="J6" s="55"/>
      <c r="K6" s="55"/>
    </row>
    <row r="7" spans="1:11" ht="36.9" x14ac:dyDescent="0.55000000000000004">
      <c r="B7" s="49" t="s">
        <v>109</v>
      </c>
      <c r="C7" s="57"/>
      <c r="D7" s="51" t="s">
        <v>110</v>
      </c>
      <c r="E7" s="51" t="s">
        <v>111</v>
      </c>
      <c r="F7" s="52" t="s">
        <v>101</v>
      </c>
      <c r="G7" s="51" t="s">
        <v>102</v>
      </c>
      <c r="H7" s="53" t="s">
        <v>103</v>
      </c>
      <c r="I7" s="51" t="s">
        <v>104</v>
      </c>
      <c r="J7" s="55"/>
    </row>
    <row r="8" spans="1:11" x14ac:dyDescent="0.55000000000000004">
      <c r="A8" s="49" t="s">
        <v>112</v>
      </c>
      <c r="B8" s="54" t="s">
        <v>113</v>
      </c>
      <c r="G8" s="58"/>
      <c r="H8" s="59"/>
      <c r="J8" s="55"/>
      <c r="K8" s="55"/>
    </row>
    <row r="9" spans="1:11" x14ac:dyDescent="0.55000000000000004">
      <c r="A9" s="60" t="s">
        <v>114</v>
      </c>
      <c r="B9" s="54" t="s">
        <v>115</v>
      </c>
      <c r="D9" s="61">
        <v>14297206.74</v>
      </c>
      <c r="E9" s="61">
        <v>7904346.1004999997</v>
      </c>
      <c r="F9" s="61">
        <v>399600</v>
      </c>
      <c r="G9" s="61">
        <v>1091497.07</v>
      </c>
      <c r="H9" s="61">
        <v>20710455.769999996</v>
      </c>
      <c r="I9" s="56">
        <f>H9-E9</f>
        <v>12806109.669499997</v>
      </c>
      <c r="J9" s="55"/>
      <c r="K9" s="55"/>
    </row>
    <row r="10" spans="1:11" x14ac:dyDescent="0.55000000000000004">
      <c r="A10" s="60" t="s">
        <v>116</v>
      </c>
      <c r="B10" s="54" t="s">
        <v>117</v>
      </c>
      <c r="D10" s="61">
        <v>2488661.5699999998</v>
      </c>
      <c r="E10" s="61">
        <v>1650631.3466999999</v>
      </c>
      <c r="F10" s="61"/>
      <c r="G10" s="61">
        <v>3412</v>
      </c>
      <c r="H10" s="61">
        <v>4135880.9099999997</v>
      </c>
      <c r="I10" s="56">
        <f t="shared" ref="I10:I22" si="0">H10-E10</f>
        <v>2485249.5632999996</v>
      </c>
      <c r="J10" s="55"/>
      <c r="K10" s="55"/>
    </row>
    <row r="11" spans="1:11" x14ac:dyDescent="0.55000000000000004">
      <c r="A11" s="60" t="s">
        <v>118</v>
      </c>
      <c r="B11" s="54" t="s">
        <v>119</v>
      </c>
      <c r="D11" s="61">
        <v>1052642.1499999999</v>
      </c>
      <c r="E11" s="61">
        <v>537017.14</v>
      </c>
      <c r="F11" s="61"/>
      <c r="G11" s="61">
        <v>166166</v>
      </c>
      <c r="H11" s="61">
        <v>1423493.29</v>
      </c>
      <c r="I11" s="56">
        <f t="shared" si="0"/>
        <v>886476.15</v>
      </c>
      <c r="J11" s="55"/>
      <c r="K11" s="55"/>
    </row>
    <row r="12" spans="1:11" x14ac:dyDescent="0.55000000000000004">
      <c r="A12" s="60" t="s">
        <v>120</v>
      </c>
      <c r="B12" s="54" t="s">
        <v>121</v>
      </c>
      <c r="D12" s="61">
        <v>20663544.240000002</v>
      </c>
      <c r="E12" s="61">
        <v>6295352.1299999999</v>
      </c>
      <c r="F12" s="61">
        <v>1145629</v>
      </c>
      <c r="G12" s="61">
        <v>3790114.2399999998</v>
      </c>
      <c r="H12" s="61">
        <v>22023153.120000001</v>
      </c>
      <c r="I12" s="56">
        <v>0</v>
      </c>
      <c r="J12" s="55"/>
      <c r="K12" s="55"/>
    </row>
    <row r="13" spans="1:11" x14ac:dyDescent="0.55000000000000004">
      <c r="A13" s="60" t="s">
        <v>122</v>
      </c>
      <c r="B13" s="54" t="s">
        <v>123</v>
      </c>
      <c r="D13" s="61">
        <v>3035648.9</v>
      </c>
      <c r="E13" s="61">
        <v>1901010.96</v>
      </c>
      <c r="F13" s="61"/>
      <c r="G13" s="61">
        <v>315839.28000000003</v>
      </c>
      <c r="H13" s="61">
        <v>4620820.59</v>
      </c>
      <c r="I13" s="56">
        <f t="shared" si="0"/>
        <v>2719809.63</v>
      </c>
      <c r="J13" s="55"/>
      <c r="K13" s="55"/>
    </row>
    <row r="14" spans="1:11" x14ac:dyDescent="0.55000000000000004">
      <c r="A14" s="60" t="s">
        <v>124</v>
      </c>
      <c r="B14" s="54" t="s">
        <v>125</v>
      </c>
      <c r="D14" s="61">
        <v>1355450.74</v>
      </c>
      <c r="E14" s="61">
        <v>83653.02</v>
      </c>
      <c r="F14" s="61"/>
      <c r="G14" s="61">
        <v>845</v>
      </c>
      <c r="H14" s="61">
        <v>1438258.76</v>
      </c>
      <c r="I14" s="56">
        <f t="shared" si="0"/>
        <v>1354605.74</v>
      </c>
      <c r="J14" s="55"/>
      <c r="K14" s="55"/>
    </row>
    <row r="15" spans="1:11" x14ac:dyDescent="0.55000000000000004">
      <c r="A15" s="60" t="s">
        <v>126</v>
      </c>
      <c r="B15" s="54" t="s">
        <v>185</v>
      </c>
      <c r="D15" s="61">
        <v>6422981.2400000002</v>
      </c>
      <c r="E15" s="61">
        <v>3108798.1700000004</v>
      </c>
      <c r="F15" s="61"/>
      <c r="G15" s="61">
        <v>54591</v>
      </c>
      <c r="H15" s="61">
        <v>9477188.4100000001</v>
      </c>
      <c r="I15" s="56">
        <f t="shared" si="0"/>
        <v>6368390.2400000002</v>
      </c>
      <c r="J15" s="55"/>
      <c r="K15" s="55"/>
    </row>
    <row r="16" spans="1:11" x14ac:dyDescent="0.55000000000000004">
      <c r="A16" s="60" t="s">
        <v>127</v>
      </c>
      <c r="B16" s="54" t="s">
        <v>128</v>
      </c>
      <c r="D16" s="61">
        <v>2615566.7599999998</v>
      </c>
      <c r="E16" s="61">
        <v>938963.38509999996</v>
      </c>
      <c r="F16" s="61"/>
      <c r="G16" s="61">
        <v>1373787</v>
      </c>
      <c r="H16" s="61">
        <v>2180743.15</v>
      </c>
      <c r="I16" s="56">
        <f t="shared" si="0"/>
        <v>1241779.7648999998</v>
      </c>
      <c r="J16" s="55"/>
      <c r="K16" s="55"/>
    </row>
    <row r="17" spans="1:15" x14ac:dyDescent="0.55000000000000004">
      <c r="A17" s="60" t="s">
        <v>129</v>
      </c>
      <c r="B17" s="54" t="s">
        <v>130</v>
      </c>
      <c r="D17" s="61">
        <v>64999991.420000002</v>
      </c>
      <c r="E17" s="61">
        <v>23049392.772299998</v>
      </c>
      <c r="F17" s="61">
        <v>8120740.25</v>
      </c>
      <c r="G17" s="61">
        <v>10959859.07</v>
      </c>
      <c r="H17" s="61">
        <v>68968784.860000014</v>
      </c>
      <c r="I17" s="56">
        <f t="shared" si="0"/>
        <v>45919392.087700017</v>
      </c>
      <c r="J17" s="55"/>
      <c r="K17" s="55"/>
    </row>
    <row r="18" spans="1:15" x14ac:dyDescent="0.55000000000000004">
      <c r="A18" s="62" t="s">
        <v>131</v>
      </c>
      <c r="B18" s="100" t="s">
        <v>132</v>
      </c>
      <c r="C18" s="63"/>
      <c r="D18" s="61">
        <v>8044105.7700000005</v>
      </c>
      <c r="E18" s="61">
        <v>4181290.3668999998</v>
      </c>
      <c r="F18" s="61">
        <v>2057815</v>
      </c>
      <c r="G18" s="61">
        <v>393651</v>
      </c>
      <c r="H18" s="61">
        <v>9773930.1400000006</v>
      </c>
      <c r="I18" s="56">
        <f t="shared" si="0"/>
        <v>5592639.7731000008</v>
      </c>
      <c r="J18" s="55"/>
      <c r="K18" s="55"/>
      <c r="L18" s="55"/>
      <c r="M18" s="55"/>
      <c r="N18" s="55"/>
      <c r="O18" s="55"/>
    </row>
    <row r="19" spans="1:15" x14ac:dyDescent="0.55000000000000004">
      <c r="A19" s="62" t="s">
        <v>133</v>
      </c>
      <c r="B19" s="100" t="s">
        <v>132</v>
      </c>
      <c r="C19" s="63"/>
      <c r="D19" s="61"/>
      <c r="E19" s="61"/>
      <c r="F19" s="61"/>
      <c r="G19" s="61"/>
      <c r="H19" s="61"/>
      <c r="I19" s="56">
        <f t="shared" si="0"/>
        <v>0</v>
      </c>
      <c r="J19" s="55"/>
      <c r="K19" s="55"/>
    </row>
    <row r="20" spans="1:15" x14ac:dyDescent="0.55000000000000004">
      <c r="A20" s="62" t="s">
        <v>134</v>
      </c>
      <c r="B20" s="100" t="s">
        <v>132</v>
      </c>
      <c r="C20" s="63"/>
      <c r="D20" s="61"/>
      <c r="E20" s="61"/>
      <c r="F20" s="61"/>
      <c r="G20" s="61"/>
      <c r="H20" s="61"/>
      <c r="I20" s="56">
        <f t="shared" si="0"/>
        <v>0</v>
      </c>
      <c r="J20" s="55"/>
      <c r="K20" s="55"/>
    </row>
    <row r="21" spans="1:15" x14ac:dyDescent="0.55000000000000004">
      <c r="A21" s="62" t="s">
        <v>135</v>
      </c>
      <c r="B21" s="100" t="s">
        <v>132</v>
      </c>
      <c r="C21" s="63"/>
      <c r="D21" s="61"/>
      <c r="E21" s="61"/>
      <c r="F21" s="61"/>
      <c r="G21" s="61"/>
      <c r="H21" s="61"/>
      <c r="I21" s="56">
        <f t="shared" si="0"/>
        <v>0</v>
      </c>
      <c r="J21" s="55"/>
      <c r="K21" s="55"/>
    </row>
    <row r="22" spans="1:15" x14ac:dyDescent="0.55000000000000004">
      <c r="A22" s="62" t="s">
        <v>136</v>
      </c>
      <c r="B22" s="100" t="s">
        <v>132</v>
      </c>
      <c r="C22" s="63"/>
      <c r="D22" s="61"/>
      <c r="E22" s="61"/>
      <c r="F22" s="61"/>
      <c r="G22" s="61"/>
      <c r="H22" s="61"/>
      <c r="I22" s="56">
        <f t="shared" si="0"/>
        <v>0</v>
      </c>
      <c r="J22" s="55"/>
      <c r="K22" s="55"/>
    </row>
    <row r="23" spans="1:15" x14ac:dyDescent="0.55000000000000004">
      <c r="C23" s="54"/>
      <c r="D23" s="101"/>
      <c r="E23" s="101"/>
      <c r="F23" s="101"/>
      <c r="G23" s="101"/>
      <c r="H23" s="101"/>
      <c r="I23" s="55"/>
      <c r="J23" s="55"/>
      <c r="K23" s="55"/>
    </row>
    <row r="24" spans="1:15" x14ac:dyDescent="0.55000000000000004">
      <c r="A24" s="49" t="s">
        <v>137</v>
      </c>
      <c r="B24" s="54" t="s">
        <v>138</v>
      </c>
      <c r="D24" s="56">
        <f>SUM(D9:D22)</f>
        <v>124975799.53</v>
      </c>
      <c r="E24" s="56">
        <f>SUM(E9:E22)</f>
        <v>49650455.391499996</v>
      </c>
      <c r="F24" s="56">
        <f>SUM(F9:F22)</f>
        <v>11723784.25</v>
      </c>
      <c r="G24" s="56">
        <f>SUM(G9:G22)</f>
        <v>18149761.66</v>
      </c>
      <c r="H24" s="56">
        <f>SUM(H9:H22)</f>
        <v>144752709</v>
      </c>
      <c r="I24" s="56">
        <f>H24-E24</f>
        <v>95102253.608500004</v>
      </c>
      <c r="J24" s="55"/>
      <c r="K24" s="55"/>
    </row>
    <row r="25" spans="1:15" x14ac:dyDescent="0.55000000000000004">
      <c r="A25" s="49"/>
      <c r="B25" s="54"/>
      <c r="D25" s="64"/>
      <c r="E25" s="64"/>
      <c r="F25" s="64"/>
      <c r="G25" s="64"/>
      <c r="H25" s="64"/>
      <c r="I25" s="64"/>
      <c r="J25" s="55"/>
      <c r="K25" s="55"/>
    </row>
    <row r="26" spans="1:15" x14ac:dyDescent="0.55000000000000004">
      <c r="A26" s="49"/>
      <c r="B26" s="54"/>
      <c r="D26" s="55"/>
      <c r="E26" s="55"/>
      <c r="F26" s="55"/>
      <c r="G26" s="65"/>
      <c r="H26" s="65"/>
      <c r="I26" s="66"/>
      <c r="J26" s="55"/>
      <c r="K26" s="55"/>
    </row>
    <row r="27" spans="1:15" ht="50.25" customHeight="1" x14ac:dyDescent="0.55000000000000004">
      <c r="A27" s="50"/>
      <c r="B27" s="50"/>
      <c r="D27" s="51" t="s">
        <v>110</v>
      </c>
      <c r="E27" s="51" t="s">
        <v>111</v>
      </c>
      <c r="F27" s="52" t="s">
        <v>101</v>
      </c>
      <c r="G27" s="51" t="s">
        <v>102</v>
      </c>
      <c r="H27" s="53" t="s">
        <v>103</v>
      </c>
      <c r="I27" s="51" t="s">
        <v>104</v>
      </c>
      <c r="J27" s="55"/>
    </row>
    <row r="28" spans="1:15" x14ac:dyDescent="0.55000000000000004">
      <c r="A28" s="49" t="s">
        <v>196</v>
      </c>
      <c r="B28" s="54" t="s">
        <v>139</v>
      </c>
      <c r="G28" s="58"/>
      <c r="H28" s="59"/>
      <c r="J28" s="55"/>
      <c r="K28" s="55"/>
    </row>
    <row r="29" spans="1:15" x14ac:dyDescent="0.55000000000000004">
      <c r="A29" s="60" t="s">
        <v>192</v>
      </c>
      <c r="B29" s="54" t="s">
        <v>140</v>
      </c>
      <c r="C29" s="54"/>
      <c r="D29" s="61">
        <v>376429673.98000008</v>
      </c>
      <c r="E29" s="61">
        <v>205114909.03</v>
      </c>
      <c r="F29" s="61">
        <v>548688</v>
      </c>
      <c r="G29" s="61">
        <v>2634481.84</v>
      </c>
      <c r="H29" s="61">
        <v>578361413.17000008</v>
      </c>
      <c r="I29" s="56">
        <f>H29-E29</f>
        <v>373246504.1400001</v>
      </c>
      <c r="J29" s="55"/>
      <c r="K29" s="55"/>
    </row>
    <row r="30" spans="1:15" x14ac:dyDescent="0.55000000000000004">
      <c r="A30" s="60" t="s">
        <v>193</v>
      </c>
      <c r="B30" s="54" t="s">
        <v>141</v>
      </c>
      <c r="D30" s="61">
        <v>28174342.169999998</v>
      </c>
      <c r="E30" s="61">
        <v>16355630.200000001</v>
      </c>
      <c r="F30" s="61">
        <v>3458205</v>
      </c>
      <c r="G30" s="61">
        <v>2500</v>
      </c>
      <c r="H30" s="61">
        <v>41069267.380000003</v>
      </c>
      <c r="I30" s="56">
        <f t="shared" ref="I30:I38" si="1">H30-E30</f>
        <v>24713637.18</v>
      </c>
      <c r="J30" s="55"/>
      <c r="K30" s="55"/>
    </row>
    <row r="31" spans="1:15" x14ac:dyDescent="0.55000000000000004">
      <c r="A31" s="60" t="s">
        <v>194</v>
      </c>
      <c r="B31" s="54" t="s">
        <v>142</v>
      </c>
      <c r="C31" s="67"/>
      <c r="D31" s="61">
        <v>20467537.879999999</v>
      </c>
      <c r="E31" s="61">
        <v>12051638.91</v>
      </c>
      <c r="F31" s="61"/>
      <c r="G31" s="61">
        <v>168468</v>
      </c>
      <c r="H31" s="61">
        <v>32350708.769999992</v>
      </c>
      <c r="I31" s="56">
        <f t="shared" si="1"/>
        <v>20299069.859999992</v>
      </c>
      <c r="J31" s="55"/>
      <c r="K31" s="55"/>
    </row>
    <row r="32" spans="1:15" x14ac:dyDescent="0.55000000000000004">
      <c r="A32" s="60" t="s">
        <v>195</v>
      </c>
      <c r="B32" s="54" t="s">
        <v>143</v>
      </c>
      <c r="D32" s="61">
        <v>3544728.06</v>
      </c>
      <c r="E32" s="61">
        <v>2001518.2399999998</v>
      </c>
      <c r="F32" s="61">
        <v>300729</v>
      </c>
      <c r="G32" s="61"/>
      <c r="H32" s="61">
        <v>5245517.3</v>
      </c>
      <c r="I32" s="56">
        <f t="shared" si="1"/>
        <v>3243999.06</v>
      </c>
      <c r="J32" s="55"/>
      <c r="K32" s="55"/>
    </row>
    <row r="33" spans="1:15" x14ac:dyDescent="0.55000000000000004">
      <c r="A33" s="62" t="s">
        <v>144</v>
      </c>
      <c r="B33" s="100" t="s">
        <v>132</v>
      </c>
      <c r="C33" s="68"/>
      <c r="D33" s="61">
        <v>487545.17170000001</v>
      </c>
      <c r="E33" s="61">
        <v>465886.64</v>
      </c>
      <c r="F33" s="61"/>
      <c r="G33" s="61">
        <v>593350.68999999994</v>
      </c>
      <c r="H33" s="61">
        <v>360081.11999999994</v>
      </c>
      <c r="I33" s="56">
        <f t="shared" si="1"/>
        <v>-105805.52000000008</v>
      </c>
      <c r="J33" s="55"/>
      <c r="K33" s="55"/>
      <c r="L33" s="55"/>
      <c r="M33" s="55"/>
      <c r="N33" s="55"/>
      <c r="O33" s="55"/>
    </row>
    <row r="34" spans="1:15" x14ac:dyDescent="0.55000000000000004">
      <c r="A34" s="62" t="s">
        <v>145</v>
      </c>
      <c r="B34" s="100" t="s">
        <v>132</v>
      </c>
      <c r="C34" s="68"/>
      <c r="D34" s="61"/>
      <c r="E34" s="61"/>
      <c r="F34" s="61"/>
      <c r="G34" s="61"/>
      <c r="H34" s="61"/>
      <c r="I34" s="56">
        <f t="shared" si="1"/>
        <v>0</v>
      </c>
      <c r="J34" s="55"/>
      <c r="K34" s="55"/>
    </row>
    <row r="35" spans="1:15" x14ac:dyDescent="0.55000000000000004">
      <c r="A35" s="62" t="s">
        <v>146</v>
      </c>
      <c r="B35" s="100" t="s">
        <v>132</v>
      </c>
      <c r="C35" s="68"/>
      <c r="D35" s="61"/>
      <c r="E35" s="61"/>
      <c r="F35" s="61"/>
      <c r="G35" s="61"/>
      <c r="H35" s="61"/>
      <c r="I35" s="56">
        <f t="shared" si="1"/>
        <v>0</v>
      </c>
      <c r="K35" s="55"/>
    </row>
    <row r="36" spans="1:15" x14ac:dyDescent="0.55000000000000004">
      <c r="A36" s="62" t="s">
        <v>147</v>
      </c>
      <c r="B36" s="100" t="s">
        <v>132</v>
      </c>
      <c r="C36" s="68"/>
      <c r="D36" s="61"/>
      <c r="E36" s="61"/>
      <c r="F36" s="61"/>
      <c r="G36" s="61"/>
      <c r="H36" s="61"/>
      <c r="I36" s="56">
        <f t="shared" si="1"/>
        <v>0</v>
      </c>
      <c r="J36" s="55"/>
      <c r="K36" s="55"/>
    </row>
    <row r="37" spans="1:15" x14ac:dyDescent="0.55000000000000004">
      <c r="A37" s="62"/>
      <c r="C37" s="69"/>
      <c r="D37" s="64"/>
      <c r="E37" s="64"/>
      <c r="F37" s="64"/>
      <c r="G37" s="64"/>
      <c r="H37" s="64"/>
      <c r="I37" s="97"/>
      <c r="J37" s="55"/>
      <c r="K37" s="55"/>
    </row>
    <row r="38" spans="1:15" x14ac:dyDescent="0.55000000000000004">
      <c r="A38" s="49" t="s">
        <v>148</v>
      </c>
      <c r="B38" s="54" t="s">
        <v>149</v>
      </c>
      <c r="D38" s="56">
        <f>SUM(D29:D36)</f>
        <v>429103827.26170009</v>
      </c>
      <c r="E38" s="56">
        <f>SUM(E29:E36)</f>
        <v>235989583.01999998</v>
      </c>
      <c r="F38" s="56">
        <f>SUM(F29:F36)</f>
        <v>4307622</v>
      </c>
      <c r="G38" s="56">
        <f>SUM(G29:G36)</f>
        <v>3398800.53</v>
      </c>
      <c r="H38" s="56">
        <f>SUM(H29:H36)</f>
        <v>657386987.74000001</v>
      </c>
      <c r="I38" s="56">
        <f t="shared" si="1"/>
        <v>421397404.72000003</v>
      </c>
      <c r="J38" s="55"/>
      <c r="K38" s="55"/>
    </row>
    <row r="39" spans="1:15" x14ac:dyDescent="0.55000000000000004">
      <c r="A39" s="50"/>
      <c r="B39" s="50"/>
      <c r="D39" s="55"/>
      <c r="E39" s="55"/>
      <c r="F39" s="55"/>
      <c r="G39" s="55"/>
      <c r="H39" s="64"/>
      <c r="I39" s="55"/>
      <c r="J39" s="55"/>
      <c r="K39" s="55"/>
    </row>
    <row r="40" spans="1:15" x14ac:dyDescent="0.55000000000000004">
      <c r="A40" s="50"/>
      <c r="B40" s="50"/>
      <c r="D40" s="55"/>
      <c r="E40" s="55"/>
      <c r="F40" s="55"/>
      <c r="G40" s="55"/>
      <c r="H40" s="55"/>
      <c r="I40" s="55"/>
      <c r="J40" s="55"/>
      <c r="K40" s="55"/>
    </row>
    <row r="41" spans="1:15" ht="36.9" x14ac:dyDescent="0.55000000000000004">
      <c r="A41" s="50"/>
      <c r="B41" s="50"/>
      <c r="D41" s="51" t="s">
        <v>110</v>
      </c>
      <c r="E41" s="51" t="s">
        <v>111</v>
      </c>
      <c r="F41" s="52" t="s">
        <v>101</v>
      </c>
      <c r="G41" s="51" t="s">
        <v>102</v>
      </c>
      <c r="H41" s="53" t="s">
        <v>103</v>
      </c>
      <c r="I41" s="51" t="s">
        <v>104</v>
      </c>
      <c r="J41" s="55"/>
      <c r="K41" s="70"/>
    </row>
    <row r="42" spans="1:15" x14ac:dyDescent="0.55000000000000004">
      <c r="A42" s="49" t="s">
        <v>197</v>
      </c>
      <c r="B42" s="54" t="s">
        <v>150</v>
      </c>
      <c r="G42" s="58"/>
      <c r="H42" s="59"/>
      <c r="J42" s="55"/>
      <c r="K42" s="55"/>
    </row>
    <row r="43" spans="1:15" x14ac:dyDescent="0.55000000000000004">
      <c r="A43" s="54" t="s">
        <v>200</v>
      </c>
      <c r="B43" s="54" t="s">
        <v>149</v>
      </c>
      <c r="C43" s="71"/>
      <c r="D43" s="72">
        <v>1154054338.5894995</v>
      </c>
      <c r="E43" s="72">
        <v>142801929.71000001</v>
      </c>
      <c r="F43" s="72">
        <v>40400</v>
      </c>
      <c r="G43" s="72">
        <v>572324195.0799998</v>
      </c>
      <c r="H43" s="72">
        <v>724491673.24000013</v>
      </c>
      <c r="I43" s="56">
        <f>H43-E43</f>
        <v>581689743.53000009</v>
      </c>
      <c r="J43" s="55"/>
      <c r="K43" s="55"/>
    </row>
    <row r="44" spans="1:15" x14ac:dyDescent="0.55000000000000004">
      <c r="A44" s="60"/>
      <c r="B44" s="60"/>
      <c r="D44" s="73"/>
      <c r="E44" s="73"/>
      <c r="F44" s="73"/>
      <c r="G44" s="73"/>
      <c r="H44" s="64"/>
      <c r="I44" s="74"/>
      <c r="J44" s="55"/>
      <c r="K44" s="55"/>
    </row>
    <row r="45" spans="1:15" x14ac:dyDescent="0.55000000000000004">
      <c r="A45" s="60"/>
      <c r="B45" s="60"/>
      <c r="G45" s="58"/>
      <c r="H45" s="59"/>
      <c r="I45" s="55"/>
      <c r="J45" s="55"/>
      <c r="K45" s="55"/>
    </row>
    <row r="46" spans="1:15" ht="36.9" x14ac:dyDescent="0.55000000000000004">
      <c r="D46" s="51" t="s">
        <v>110</v>
      </c>
      <c r="E46" s="51" t="s">
        <v>111</v>
      </c>
      <c r="F46" s="52" t="s">
        <v>101</v>
      </c>
      <c r="G46" s="51" t="s">
        <v>102</v>
      </c>
      <c r="H46" s="53" t="s">
        <v>103</v>
      </c>
      <c r="I46" s="51" t="s">
        <v>104</v>
      </c>
      <c r="J46" s="55"/>
      <c r="K46" s="55"/>
    </row>
    <row r="47" spans="1:15" x14ac:dyDescent="0.55000000000000004">
      <c r="A47" s="49" t="s">
        <v>198</v>
      </c>
      <c r="B47" s="54" t="s">
        <v>151</v>
      </c>
      <c r="D47" s="51"/>
      <c r="E47" s="51"/>
      <c r="F47" s="52"/>
      <c r="G47" s="51"/>
      <c r="H47" s="53"/>
      <c r="I47" s="51"/>
      <c r="J47" s="55"/>
      <c r="K47" s="55"/>
    </row>
    <row r="48" spans="1:15" x14ac:dyDescent="0.55000000000000004">
      <c r="A48" s="60" t="s">
        <v>201</v>
      </c>
      <c r="B48" s="54" t="s">
        <v>152</v>
      </c>
      <c r="D48" s="61">
        <v>7718604.8700000001</v>
      </c>
      <c r="E48" s="61">
        <v>4654632.4412000002</v>
      </c>
      <c r="F48" s="61"/>
      <c r="G48" s="61">
        <v>3247058.8499999996</v>
      </c>
      <c r="H48" s="61">
        <v>9126178.4499999993</v>
      </c>
      <c r="I48" s="56">
        <f>H48-E48</f>
        <v>4471546.008799999</v>
      </c>
      <c r="J48" s="55"/>
      <c r="K48" s="55"/>
    </row>
    <row r="49" spans="1:11" x14ac:dyDescent="0.55000000000000004">
      <c r="A49" s="60" t="s">
        <v>202</v>
      </c>
      <c r="B49" s="54" t="s">
        <v>153</v>
      </c>
      <c r="D49" s="61">
        <v>1703201.8199999998</v>
      </c>
      <c r="E49" s="61">
        <v>649115.66999999993</v>
      </c>
      <c r="F49" s="61"/>
      <c r="G49" s="61">
        <v>21755</v>
      </c>
      <c r="H49" s="61">
        <v>2330562.4900000002</v>
      </c>
      <c r="I49" s="56">
        <f>H49-E49</f>
        <v>1681446.8200000003</v>
      </c>
      <c r="J49" s="55"/>
      <c r="K49" s="55"/>
    </row>
    <row r="50" spans="1:11" x14ac:dyDescent="0.55000000000000004">
      <c r="A50" s="60" t="s">
        <v>203</v>
      </c>
      <c r="B50" s="54" t="s">
        <v>132</v>
      </c>
      <c r="C50" s="54"/>
      <c r="D50" s="61">
        <v>559156.89500000002</v>
      </c>
      <c r="E50" s="61">
        <v>305367.5969</v>
      </c>
      <c r="F50" s="61"/>
      <c r="G50" s="61">
        <v>166033</v>
      </c>
      <c r="H50" s="61">
        <v>698491.48</v>
      </c>
      <c r="I50" s="56">
        <f>H50-E50</f>
        <v>393123.88309999998</v>
      </c>
      <c r="J50" s="55"/>
      <c r="K50" s="55"/>
    </row>
    <row r="51" spans="1:11" x14ac:dyDescent="0.55000000000000004">
      <c r="C51" s="54"/>
      <c r="D51" s="101"/>
      <c r="E51" s="101"/>
      <c r="F51" s="101"/>
      <c r="G51" s="101"/>
      <c r="H51" s="101"/>
      <c r="I51" s="55"/>
      <c r="J51" s="55"/>
      <c r="K51" s="55"/>
    </row>
    <row r="52" spans="1:11" x14ac:dyDescent="0.55000000000000004">
      <c r="A52" s="49" t="s">
        <v>154</v>
      </c>
      <c r="B52" s="54" t="s">
        <v>149</v>
      </c>
      <c r="D52" s="75">
        <f t="shared" ref="D52:I52" si="2">SUM(D48:D50)</f>
        <v>9980963.584999999</v>
      </c>
      <c r="E52" s="75">
        <f t="shared" si="2"/>
        <v>5609115.7081000004</v>
      </c>
      <c r="F52" s="75">
        <f t="shared" si="2"/>
        <v>0</v>
      </c>
      <c r="G52" s="75">
        <f t="shared" si="2"/>
        <v>3434846.8499999996</v>
      </c>
      <c r="H52" s="75">
        <f t="shared" si="2"/>
        <v>12155232.42</v>
      </c>
      <c r="I52" s="75">
        <f t="shared" si="2"/>
        <v>6546116.7118999995</v>
      </c>
      <c r="J52" s="55"/>
      <c r="K52" s="55"/>
    </row>
    <row r="53" spans="1:11" x14ac:dyDescent="0.55000000000000004">
      <c r="A53" s="60"/>
      <c r="B53" s="60"/>
      <c r="D53" s="76"/>
      <c r="E53" s="76"/>
      <c r="F53" s="76"/>
      <c r="G53" s="76"/>
      <c r="H53" s="64"/>
      <c r="I53" s="66"/>
      <c r="J53" s="55"/>
      <c r="K53" s="55"/>
    </row>
    <row r="54" spans="1:11" ht="36.9" x14ac:dyDescent="0.55000000000000004">
      <c r="D54" s="51" t="s">
        <v>110</v>
      </c>
      <c r="E54" s="51" t="s">
        <v>111</v>
      </c>
      <c r="F54" s="52" t="s">
        <v>101</v>
      </c>
      <c r="G54" s="51" t="s">
        <v>102</v>
      </c>
      <c r="H54" s="53" t="s">
        <v>103</v>
      </c>
      <c r="I54" s="51" t="s">
        <v>104</v>
      </c>
      <c r="J54" s="55"/>
      <c r="K54" s="55"/>
    </row>
    <row r="55" spans="1:11" x14ac:dyDescent="0.55000000000000004">
      <c r="A55" s="49" t="s">
        <v>199</v>
      </c>
      <c r="B55" s="96" t="s">
        <v>227</v>
      </c>
      <c r="D55" s="51"/>
      <c r="E55" s="51"/>
      <c r="F55" s="52"/>
      <c r="G55" s="51"/>
      <c r="H55" s="53"/>
      <c r="I55" s="51"/>
      <c r="J55" s="55"/>
      <c r="K55" s="55"/>
    </row>
    <row r="56" spans="1:11" x14ac:dyDescent="0.55000000000000004">
      <c r="A56" s="60" t="s">
        <v>204</v>
      </c>
      <c r="B56" s="49" t="s">
        <v>155</v>
      </c>
      <c r="D56" s="61">
        <v>11109204.41</v>
      </c>
      <c r="E56" s="61"/>
      <c r="F56" s="61"/>
      <c r="G56" s="61"/>
      <c r="H56" s="61">
        <v>11109204.41</v>
      </c>
      <c r="I56" s="56">
        <f>H56-E56</f>
        <v>11109204.41</v>
      </c>
      <c r="J56" s="77"/>
      <c r="K56" s="55"/>
    </row>
    <row r="57" spans="1:11" x14ac:dyDescent="0.55000000000000004">
      <c r="A57" s="60" t="s">
        <v>205</v>
      </c>
      <c r="B57" s="49" t="s">
        <v>156</v>
      </c>
      <c r="D57" s="61">
        <v>6234736.2100000009</v>
      </c>
      <c r="E57" s="61"/>
      <c r="F57" s="61"/>
      <c r="G57" s="61">
        <v>2836705.12</v>
      </c>
      <c r="H57" s="61">
        <v>3398031.09</v>
      </c>
      <c r="I57" s="56">
        <f>H57-E57</f>
        <v>3398031.09</v>
      </c>
      <c r="J57" s="77"/>
      <c r="K57" s="55"/>
    </row>
    <row r="58" spans="1:11" x14ac:dyDescent="0.55000000000000004">
      <c r="A58" s="60" t="s">
        <v>206</v>
      </c>
      <c r="B58" s="49" t="s">
        <v>157</v>
      </c>
      <c r="D58" s="61">
        <v>2375782.91</v>
      </c>
      <c r="E58" s="61">
        <v>6188</v>
      </c>
      <c r="F58" s="61"/>
      <c r="G58" s="61">
        <v>48523</v>
      </c>
      <c r="H58" s="61">
        <v>2333447.91</v>
      </c>
      <c r="I58" s="56">
        <f>H58-E58</f>
        <v>2327259.91</v>
      </c>
      <c r="J58" s="55"/>
      <c r="K58" s="55"/>
    </row>
    <row r="59" spans="1:11" x14ac:dyDescent="0.55000000000000004">
      <c r="A59" s="60" t="s">
        <v>207</v>
      </c>
      <c r="B59" s="49" t="s">
        <v>158</v>
      </c>
      <c r="D59" s="61">
        <v>4026969.16</v>
      </c>
      <c r="E59" s="61"/>
      <c r="F59" s="61"/>
      <c r="G59" s="61"/>
      <c r="H59" s="61">
        <v>4026969.16</v>
      </c>
      <c r="I59" s="56">
        <f>H59-E59</f>
        <v>4026969.16</v>
      </c>
      <c r="J59" s="55"/>
      <c r="K59" s="55"/>
    </row>
    <row r="60" spans="1:11" x14ac:dyDescent="0.55000000000000004">
      <c r="A60" s="60"/>
      <c r="B60" s="78"/>
      <c r="D60" s="55"/>
      <c r="E60" s="55"/>
      <c r="F60" s="55"/>
      <c r="G60" s="55"/>
      <c r="H60" s="55"/>
      <c r="I60" s="55"/>
      <c r="J60" s="55"/>
      <c r="K60" s="55"/>
    </row>
    <row r="61" spans="1:11" x14ac:dyDescent="0.55000000000000004">
      <c r="A61" s="49" t="s">
        <v>159</v>
      </c>
      <c r="B61" s="49" t="s">
        <v>149</v>
      </c>
      <c r="C61" s="78"/>
      <c r="D61" s="75">
        <f t="shared" ref="D61:I61" si="3">SUM(D56:D60)</f>
        <v>23746692.690000001</v>
      </c>
      <c r="E61" s="75">
        <f t="shared" si="3"/>
        <v>6188</v>
      </c>
      <c r="F61" s="75">
        <f t="shared" si="3"/>
        <v>0</v>
      </c>
      <c r="G61" s="75">
        <f t="shared" si="3"/>
        <v>2885228.12</v>
      </c>
      <c r="H61" s="75">
        <f t="shared" si="3"/>
        <v>20867652.57</v>
      </c>
      <c r="I61" s="75">
        <f t="shared" si="3"/>
        <v>20861464.57</v>
      </c>
      <c r="J61" s="55"/>
      <c r="K61" s="55"/>
    </row>
    <row r="62" spans="1:11" x14ac:dyDescent="0.55000000000000004">
      <c r="A62" s="60"/>
      <c r="B62" s="60"/>
      <c r="C62" s="78"/>
      <c r="D62" s="74"/>
      <c r="E62" s="74"/>
      <c r="F62" s="74"/>
      <c r="G62" s="74"/>
      <c r="H62" s="64"/>
      <c r="I62" s="74"/>
      <c r="J62" s="55"/>
      <c r="K62" s="55"/>
    </row>
    <row r="63" spans="1:11" x14ac:dyDescent="0.55000000000000004">
      <c r="A63" s="60"/>
      <c r="D63" s="79"/>
      <c r="E63" s="79"/>
      <c r="F63" s="79"/>
      <c r="G63" s="79"/>
      <c r="H63" s="79"/>
      <c r="I63" s="79"/>
      <c r="J63" s="55"/>
      <c r="K63" s="55"/>
    </row>
    <row r="64" spans="1:11" x14ac:dyDescent="0.55000000000000004">
      <c r="A64" s="60"/>
      <c r="B64" s="60"/>
      <c r="G64" s="58"/>
      <c r="H64" s="59"/>
      <c r="J64" s="55"/>
      <c r="K64" s="55"/>
    </row>
    <row r="65" spans="1:11" ht="36.9" x14ac:dyDescent="0.55000000000000004">
      <c r="D65" s="51" t="s">
        <v>110</v>
      </c>
      <c r="E65" s="51" t="s">
        <v>111</v>
      </c>
      <c r="F65" s="52" t="s">
        <v>101</v>
      </c>
      <c r="G65" s="51" t="s">
        <v>102</v>
      </c>
      <c r="H65" s="53" t="s">
        <v>103</v>
      </c>
      <c r="I65" s="51" t="s">
        <v>104</v>
      </c>
      <c r="J65" s="55"/>
      <c r="K65" s="55"/>
    </row>
    <row r="66" spans="1:11" x14ac:dyDescent="0.55000000000000004">
      <c r="A66" s="49" t="s">
        <v>208</v>
      </c>
      <c r="B66" s="54" t="s">
        <v>160</v>
      </c>
      <c r="G66" s="58"/>
      <c r="H66" s="59"/>
      <c r="J66" s="55"/>
      <c r="K66" s="55"/>
    </row>
    <row r="67" spans="1:11" x14ac:dyDescent="0.55000000000000004">
      <c r="A67" s="60" t="s">
        <v>165</v>
      </c>
      <c r="B67" s="54" t="s">
        <v>188</v>
      </c>
      <c r="D67" s="61">
        <v>993117.67999999993</v>
      </c>
      <c r="E67" s="61">
        <v>167055.26999999999</v>
      </c>
      <c r="F67" s="61"/>
      <c r="G67" s="61">
        <v>132569</v>
      </c>
      <c r="H67" s="61">
        <v>1027603.9500000001</v>
      </c>
      <c r="I67" s="56">
        <f>H67-E67</f>
        <v>860548.68</v>
      </c>
      <c r="J67" s="55"/>
      <c r="K67" s="55"/>
    </row>
    <row r="68" spans="1:11" x14ac:dyDescent="0.55000000000000004">
      <c r="A68" s="60" t="s">
        <v>209</v>
      </c>
      <c r="B68" s="54" t="s">
        <v>161</v>
      </c>
      <c r="C68" s="54"/>
      <c r="D68" s="61">
        <v>766973.28999999992</v>
      </c>
      <c r="E68" s="61">
        <v>34090.159999999996</v>
      </c>
      <c r="F68" s="61"/>
      <c r="G68" s="61"/>
      <c r="H68" s="61">
        <v>801063.45</v>
      </c>
      <c r="I68" s="56">
        <f t="shared" ref="I68:I76" si="4">H68-E68</f>
        <v>766973.28999999992</v>
      </c>
      <c r="J68" s="55"/>
      <c r="K68" s="55"/>
    </row>
    <row r="69" spans="1:11" x14ac:dyDescent="0.55000000000000004">
      <c r="A69" s="60" t="s">
        <v>210</v>
      </c>
      <c r="B69" s="54" t="s">
        <v>186</v>
      </c>
      <c r="C69" s="54"/>
      <c r="D69" s="61">
        <v>11523191.67</v>
      </c>
      <c r="E69" s="61">
        <v>4612209.4698000001</v>
      </c>
      <c r="F69" s="61">
        <v>626414</v>
      </c>
      <c r="G69" s="61">
        <v>2449135</v>
      </c>
      <c r="H69" s="61">
        <v>13059852.139999999</v>
      </c>
      <c r="I69" s="56">
        <f t="shared" si="4"/>
        <v>8447642.6701999977</v>
      </c>
      <c r="J69" s="55"/>
      <c r="K69" s="55"/>
    </row>
    <row r="70" spans="1:11" x14ac:dyDescent="0.55000000000000004">
      <c r="A70" s="60" t="s">
        <v>211</v>
      </c>
      <c r="B70" s="54" t="s">
        <v>162</v>
      </c>
      <c r="C70" s="54"/>
      <c r="D70" s="61">
        <v>592236.84</v>
      </c>
      <c r="E70" s="61">
        <v>295809.71999999997</v>
      </c>
      <c r="F70" s="61"/>
      <c r="G70" s="61"/>
      <c r="H70" s="61">
        <v>888046.56</v>
      </c>
      <c r="I70" s="56">
        <f t="shared" si="4"/>
        <v>592236.84000000008</v>
      </c>
      <c r="J70" s="55"/>
      <c r="K70" s="55"/>
    </row>
    <row r="71" spans="1:11" x14ac:dyDescent="0.55000000000000004">
      <c r="A71" s="60" t="s">
        <v>212</v>
      </c>
      <c r="B71" s="54" t="s">
        <v>163</v>
      </c>
      <c r="C71" s="54"/>
      <c r="D71" s="61">
        <v>560383.97000000009</v>
      </c>
      <c r="E71" s="61">
        <v>412505.42259999999</v>
      </c>
      <c r="F71" s="61"/>
      <c r="G71" s="61"/>
      <c r="H71" s="61">
        <v>972889.3899999999</v>
      </c>
      <c r="I71" s="56">
        <f t="shared" si="4"/>
        <v>560383.96739999996</v>
      </c>
      <c r="J71" s="55"/>
      <c r="K71" s="55"/>
    </row>
    <row r="72" spans="1:11" x14ac:dyDescent="0.55000000000000004">
      <c r="A72" s="60" t="s">
        <v>213</v>
      </c>
      <c r="B72" s="54" t="s">
        <v>164</v>
      </c>
      <c r="C72" s="80"/>
      <c r="D72" s="61">
        <v>3745024.94</v>
      </c>
      <c r="E72" s="61">
        <v>2064331.8800000001</v>
      </c>
      <c r="F72" s="61"/>
      <c r="G72" s="61">
        <v>2167159</v>
      </c>
      <c r="H72" s="61">
        <v>3642197.85</v>
      </c>
      <c r="I72" s="56">
        <f t="shared" si="4"/>
        <v>1577865.97</v>
      </c>
      <c r="J72" s="55"/>
      <c r="K72" s="55"/>
    </row>
    <row r="73" spans="1:11" x14ac:dyDescent="0.55000000000000004">
      <c r="A73" s="60" t="s">
        <v>214</v>
      </c>
      <c r="B73" s="54" t="s">
        <v>187</v>
      </c>
      <c r="C73" s="54"/>
      <c r="D73" s="61">
        <v>1103661.3900000001</v>
      </c>
      <c r="E73" s="61">
        <v>259429.03259999998</v>
      </c>
      <c r="F73" s="61"/>
      <c r="G73" s="61">
        <v>4990</v>
      </c>
      <c r="H73" s="61">
        <v>1358100.4199999997</v>
      </c>
      <c r="I73" s="56">
        <f t="shared" si="4"/>
        <v>1098671.3873999997</v>
      </c>
      <c r="J73" s="55"/>
      <c r="K73" s="55"/>
    </row>
    <row r="74" spans="1:11" x14ac:dyDescent="0.55000000000000004">
      <c r="A74" s="60" t="s">
        <v>215</v>
      </c>
      <c r="B74" s="54" t="s">
        <v>189</v>
      </c>
      <c r="C74" s="54"/>
      <c r="D74" s="61">
        <v>3390945.9400000004</v>
      </c>
      <c r="E74" s="61">
        <v>1595963.3119999999</v>
      </c>
      <c r="F74" s="61"/>
      <c r="G74" s="61">
        <v>474512</v>
      </c>
      <c r="H74" s="61">
        <v>4512397.25</v>
      </c>
      <c r="I74" s="56">
        <f t="shared" si="4"/>
        <v>2916433.9380000001</v>
      </c>
      <c r="J74" s="55"/>
      <c r="K74" s="55"/>
    </row>
    <row r="75" spans="1:11" x14ac:dyDescent="0.55000000000000004">
      <c r="A75" s="60" t="s">
        <v>216</v>
      </c>
      <c r="B75" s="54" t="s">
        <v>132</v>
      </c>
      <c r="C75" s="54"/>
      <c r="D75" s="61">
        <v>2642130.14</v>
      </c>
      <c r="E75" s="61">
        <v>1147733.1300000001</v>
      </c>
      <c r="F75" s="61"/>
      <c r="G75" s="61"/>
      <c r="H75" s="61">
        <v>3789863.2699999996</v>
      </c>
      <c r="I75" s="56">
        <f t="shared" si="4"/>
        <v>2642130.1399999997</v>
      </c>
      <c r="J75" s="55"/>
      <c r="K75" s="55"/>
    </row>
    <row r="76" spans="1:11" x14ac:dyDescent="0.55000000000000004">
      <c r="A76" s="60" t="s">
        <v>217</v>
      </c>
      <c r="B76" s="54" t="s">
        <v>132</v>
      </c>
      <c r="C76" s="54"/>
      <c r="D76" s="61"/>
      <c r="E76" s="61"/>
      <c r="F76" s="61"/>
      <c r="G76" s="61"/>
      <c r="H76" s="61"/>
      <c r="I76" s="56">
        <f t="shared" si="4"/>
        <v>0</v>
      </c>
      <c r="J76" s="55"/>
      <c r="K76" s="55"/>
    </row>
    <row r="77" spans="1:11" x14ac:dyDescent="0.55000000000000004">
      <c r="C77" s="54"/>
      <c r="D77" s="66"/>
      <c r="E77" s="66"/>
      <c r="F77" s="66"/>
      <c r="G77" s="66"/>
      <c r="H77" s="66"/>
      <c r="I77" s="55"/>
      <c r="J77" s="55"/>
      <c r="K77" s="55"/>
    </row>
    <row r="78" spans="1:11" x14ac:dyDescent="0.55000000000000004">
      <c r="A78" s="49" t="s">
        <v>166</v>
      </c>
      <c r="B78" s="54" t="s">
        <v>149</v>
      </c>
      <c r="D78" s="81">
        <f t="shared" ref="D78:I78" si="5">SUM(D67:D76)</f>
        <v>25317665.860000003</v>
      </c>
      <c r="E78" s="81">
        <f t="shared" si="5"/>
        <v>10589127.397</v>
      </c>
      <c r="F78" s="81">
        <f t="shared" si="5"/>
        <v>626414</v>
      </c>
      <c r="G78" s="81">
        <f t="shared" si="5"/>
        <v>5228365</v>
      </c>
      <c r="H78" s="72">
        <f t="shared" si="5"/>
        <v>30052014.279999997</v>
      </c>
      <c r="I78" s="81">
        <f t="shared" si="5"/>
        <v>19462886.882999998</v>
      </c>
      <c r="J78" s="55"/>
      <c r="K78" s="55"/>
    </row>
    <row r="79" spans="1:11" x14ac:dyDescent="0.55000000000000004">
      <c r="A79" s="60"/>
      <c r="B79" s="60"/>
      <c r="D79" s="73"/>
      <c r="E79" s="73"/>
      <c r="F79" s="73"/>
      <c r="G79" s="73"/>
      <c r="H79" s="64"/>
      <c r="I79" s="73"/>
      <c r="J79" s="55"/>
      <c r="K79" s="55"/>
    </row>
    <row r="80" spans="1:11" x14ac:dyDescent="0.55000000000000004">
      <c r="A80" s="50"/>
      <c r="B80" s="50"/>
      <c r="G80" s="58"/>
      <c r="H80" s="59"/>
      <c r="J80" s="55"/>
      <c r="K80" s="55"/>
    </row>
    <row r="81" spans="1:15" ht="36.9" x14ac:dyDescent="0.55000000000000004">
      <c r="D81" s="51" t="s">
        <v>110</v>
      </c>
      <c r="E81" s="51" t="s">
        <v>111</v>
      </c>
      <c r="F81" s="52" t="s">
        <v>101</v>
      </c>
      <c r="G81" s="51" t="s">
        <v>102</v>
      </c>
      <c r="H81" s="53" t="s">
        <v>103</v>
      </c>
      <c r="I81" s="51" t="s">
        <v>104</v>
      </c>
      <c r="J81" s="55"/>
      <c r="K81" s="55"/>
    </row>
    <row r="82" spans="1:15" x14ac:dyDescent="0.55000000000000004">
      <c r="A82" s="54" t="s">
        <v>218</v>
      </c>
      <c r="B82" s="54" t="s">
        <v>167</v>
      </c>
      <c r="G82" s="58"/>
      <c r="H82" s="59"/>
      <c r="J82" s="55"/>
      <c r="K82" s="55"/>
    </row>
    <row r="83" spans="1:15" x14ac:dyDescent="0.55000000000000004">
      <c r="A83" s="60" t="s">
        <v>219</v>
      </c>
      <c r="B83" s="54" t="s">
        <v>190</v>
      </c>
      <c r="D83" s="61">
        <v>6944280.8200000012</v>
      </c>
      <c r="E83" s="61">
        <v>4060492.5984000009</v>
      </c>
      <c r="F83" s="61"/>
      <c r="G83" s="61">
        <v>11474</v>
      </c>
      <c r="H83" s="61">
        <v>10993299.250000002</v>
      </c>
      <c r="I83" s="56">
        <f>H83-E83</f>
        <v>6932806.6516000014</v>
      </c>
      <c r="J83" s="55"/>
      <c r="K83" s="55"/>
    </row>
    <row r="84" spans="1:15" x14ac:dyDescent="0.55000000000000004">
      <c r="A84" s="60" t="s">
        <v>220</v>
      </c>
      <c r="B84" s="54" t="s">
        <v>191</v>
      </c>
      <c r="D84" s="61">
        <v>1075217.1400000001</v>
      </c>
      <c r="E84" s="61">
        <v>837742.23309999995</v>
      </c>
      <c r="F84" s="61"/>
      <c r="G84" s="61">
        <v>57370</v>
      </c>
      <c r="H84" s="61">
        <v>1855589.3800000004</v>
      </c>
      <c r="I84" s="56">
        <f>H84-E84</f>
        <v>1017847.1469000004</v>
      </c>
      <c r="J84" s="55"/>
      <c r="K84" s="55"/>
    </row>
    <row r="85" spans="1:15" x14ac:dyDescent="0.55000000000000004">
      <c r="A85" s="60" t="s">
        <v>221</v>
      </c>
      <c r="B85" s="54" t="s">
        <v>132</v>
      </c>
      <c r="C85" s="67"/>
      <c r="D85" s="61">
        <v>1005453.22</v>
      </c>
      <c r="E85" s="61">
        <v>207702.68</v>
      </c>
      <c r="F85" s="61"/>
      <c r="G85" s="61"/>
      <c r="H85" s="61">
        <v>1213155.9100000001</v>
      </c>
      <c r="I85" s="56">
        <f>H85-E85</f>
        <v>1005453.2300000002</v>
      </c>
      <c r="J85" s="55"/>
      <c r="K85" s="55"/>
    </row>
    <row r="86" spans="1:15" x14ac:dyDescent="0.55000000000000004">
      <c r="A86" s="60" t="s">
        <v>222</v>
      </c>
      <c r="B86" s="54" t="s">
        <v>132</v>
      </c>
      <c r="D86" s="61"/>
      <c r="E86" s="61"/>
      <c r="F86" s="61"/>
      <c r="G86" s="61"/>
      <c r="H86" s="61"/>
      <c r="I86" s="56">
        <f>H86-E86</f>
        <v>0</v>
      </c>
      <c r="J86" s="77"/>
      <c r="K86" s="55"/>
    </row>
    <row r="87" spans="1:15" x14ac:dyDescent="0.55000000000000004">
      <c r="A87" s="60" t="s">
        <v>223</v>
      </c>
      <c r="B87" s="54" t="s">
        <v>132</v>
      </c>
      <c r="D87" s="61"/>
      <c r="E87" s="61"/>
      <c r="F87" s="61"/>
      <c r="G87" s="61"/>
      <c r="H87" s="61"/>
      <c r="I87" s="56">
        <f>H87-E87</f>
        <v>0</v>
      </c>
      <c r="J87" s="77"/>
      <c r="K87" s="77"/>
      <c r="L87" s="77"/>
      <c r="M87" s="77"/>
      <c r="N87" s="77"/>
      <c r="O87" s="77"/>
    </row>
    <row r="88" spans="1:15" x14ac:dyDescent="0.55000000000000004">
      <c r="A88" s="60"/>
      <c r="B88" s="54"/>
      <c r="J88" s="77"/>
      <c r="K88" s="55"/>
    </row>
    <row r="89" spans="1:15" x14ac:dyDescent="0.55000000000000004">
      <c r="A89" s="54" t="s">
        <v>170</v>
      </c>
      <c r="B89" s="54" t="s">
        <v>149</v>
      </c>
      <c r="C89" s="55"/>
      <c r="D89" s="81">
        <f t="shared" ref="D89:I89" si="6">SUM(D83:D87)</f>
        <v>9024951.1800000016</v>
      </c>
      <c r="E89" s="81">
        <f t="shared" si="6"/>
        <v>5105937.511500001</v>
      </c>
      <c r="F89" s="81">
        <f t="shared" si="6"/>
        <v>0</v>
      </c>
      <c r="G89" s="81">
        <f t="shared" si="6"/>
        <v>68844</v>
      </c>
      <c r="H89" s="72">
        <f t="shared" si="6"/>
        <v>14062044.540000003</v>
      </c>
      <c r="I89" s="72">
        <f t="shared" si="6"/>
        <v>8956107.0285000019</v>
      </c>
      <c r="J89" s="55"/>
      <c r="K89" s="55"/>
    </row>
    <row r="90" spans="1:15" x14ac:dyDescent="0.55000000000000004">
      <c r="A90" s="50"/>
      <c r="B90" s="54"/>
      <c r="C90" s="55"/>
      <c r="D90" s="82"/>
      <c r="E90" s="82"/>
      <c r="F90" s="82"/>
      <c r="G90" s="82"/>
      <c r="H90" s="64"/>
      <c r="I90" s="55"/>
      <c r="J90" s="55"/>
      <c r="K90" s="55"/>
    </row>
    <row r="91" spans="1:15" x14ac:dyDescent="0.55000000000000004">
      <c r="A91" s="50"/>
      <c r="B91" s="54"/>
      <c r="C91" s="55"/>
      <c r="G91" s="58"/>
      <c r="H91" s="59"/>
      <c r="I91" s="55"/>
      <c r="J91" s="55"/>
      <c r="K91" s="55"/>
    </row>
    <row r="92" spans="1:15" x14ac:dyDescent="0.55000000000000004">
      <c r="G92" s="58"/>
      <c r="H92" s="59"/>
      <c r="J92" s="55"/>
      <c r="K92" s="55"/>
    </row>
    <row r="93" spans="1:15" x14ac:dyDescent="0.55000000000000004">
      <c r="A93" s="49" t="s">
        <v>225</v>
      </c>
      <c r="B93" s="54" t="s">
        <v>171</v>
      </c>
      <c r="D93" s="83">
        <v>386716606.61000001</v>
      </c>
      <c r="E93" s="84"/>
      <c r="F93" s="84"/>
      <c r="G93" s="58"/>
      <c r="H93" s="59"/>
      <c r="J93" s="55"/>
      <c r="K93" s="55"/>
    </row>
    <row r="94" spans="1:15" x14ac:dyDescent="0.55000000000000004">
      <c r="B94" s="49"/>
      <c r="G94" s="58"/>
      <c r="H94" s="59"/>
      <c r="J94" s="55"/>
      <c r="K94" s="55"/>
    </row>
    <row r="95" spans="1:15" x14ac:dyDescent="0.55000000000000004">
      <c r="A95" s="50"/>
      <c r="B95" s="50"/>
      <c r="G95" s="58"/>
      <c r="H95" s="59"/>
      <c r="J95" s="55"/>
      <c r="K95" s="55"/>
    </row>
    <row r="96" spans="1:15" ht="36.9" x14ac:dyDescent="0.55000000000000004">
      <c r="A96" s="50"/>
      <c r="B96" s="50"/>
      <c r="D96" s="51" t="s">
        <v>110</v>
      </c>
      <c r="E96" s="51" t="s">
        <v>111</v>
      </c>
      <c r="F96" s="52" t="s">
        <v>101</v>
      </c>
      <c r="G96" s="51" t="s">
        <v>102</v>
      </c>
      <c r="H96" s="53" t="s">
        <v>103</v>
      </c>
      <c r="I96" s="51" t="s">
        <v>104</v>
      </c>
      <c r="J96" s="55"/>
      <c r="K96" s="55"/>
    </row>
    <row r="97" spans="1:11" x14ac:dyDescent="0.55000000000000004">
      <c r="A97" s="49" t="s">
        <v>228</v>
      </c>
      <c r="B97" s="54" t="s">
        <v>172</v>
      </c>
      <c r="G97" s="58"/>
      <c r="H97" s="59"/>
      <c r="J97" s="55"/>
      <c r="K97" s="55"/>
    </row>
    <row r="98" spans="1:11" x14ac:dyDescent="0.55000000000000004">
      <c r="A98" s="60" t="s">
        <v>229</v>
      </c>
      <c r="B98" s="54" t="s">
        <v>173</v>
      </c>
      <c r="D98" s="98">
        <v>1416489.96</v>
      </c>
      <c r="E98" s="98">
        <v>130272.14</v>
      </c>
      <c r="F98" s="98"/>
      <c r="G98" s="98">
        <v>107809.13</v>
      </c>
      <c r="H98" s="98">
        <v>1438952.98</v>
      </c>
      <c r="I98" s="56">
        <f>H98-E98</f>
        <v>1308680.8400000001</v>
      </c>
      <c r="J98" s="55"/>
      <c r="K98" s="55"/>
    </row>
    <row r="99" spans="1:11" x14ac:dyDescent="0.55000000000000004">
      <c r="A99" s="60" t="s">
        <v>230</v>
      </c>
      <c r="B99" s="54" t="s">
        <v>10</v>
      </c>
      <c r="D99" s="98">
        <v>371825.39</v>
      </c>
      <c r="E99" s="98">
        <v>278862</v>
      </c>
      <c r="F99" s="98"/>
      <c r="G99" s="98">
        <v>250250</v>
      </c>
      <c r="H99" s="98">
        <v>400437.39</v>
      </c>
      <c r="I99" s="56">
        <f>H99-E99</f>
        <v>121575.39000000001</v>
      </c>
      <c r="J99" s="55"/>
      <c r="K99" s="55"/>
    </row>
    <row r="100" spans="1:11" x14ac:dyDescent="0.55000000000000004">
      <c r="A100" s="60" t="s">
        <v>231</v>
      </c>
      <c r="B100" s="54" t="s">
        <v>132</v>
      </c>
      <c r="D100" s="98"/>
      <c r="E100" s="98"/>
      <c r="F100" s="98"/>
      <c r="G100" s="98"/>
      <c r="H100" s="98"/>
      <c r="I100" s="56">
        <f>H100-E100</f>
        <v>0</v>
      </c>
      <c r="J100" s="55"/>
      <c r="K100" s="55"/>
    </row>
    <row r="101" spans="1:11" x14ac:dyDescent="0.55000000000000004">
      <c r="A101" s="60" t="s">
        <v>232</v>
      </c>
      <c r="B101" s="54" t="s">
        <v>132</v>
      </c>
      <c r="D101" s="98"/>
      <c r="E101" s="98"/>
      <c r="F101" s="98"/>
      <c r="G101" s="98"/>
      <c r="H101" s="98"/>
      <c r="I101" s="56">
        <f>H101-E101</f>
        <v>0</v>
      </c>
      <c r="J101" s="55"/>
      <c r="K101" s="55"/>
    </row>
    <row r="102" spans="1:11" x14ac:dyDescent="0.55000000000000004">
      <c r="A102" s="60" t="s">
        <v>233</v>
      </c>
      <c r="B102" s="54" t="s">
        <v>132</v>
      </c>
      <c r="D102" s="98"/>
      <c r="E102" s="98"/>
      <c r="F102" s="98"/>
      <c r="G102" s="98"/>
      <c r="H102" s="98"/>
      <c r="I102" s="56">
        <f>H102-E102</f>
        <v>0</v>
      </c>
      <c r="J102" s="55"/>
      <c r="K102" s="55"/>
    </row>
    <row r="103" spans="1:11" x14ac:dyDescent="0.55000000000000004">
      <c r="A103" s="60"/>
      <c r="B103" s="54"/>
      <c r="D103" s="64"/>
      <c r="E103" s="64"/>
      <c r="F103" s="64"/>
      <c r="G103" s="64"/>
      <c r="H103" s="64"/>
      <c r="I103" s="97"/>
      <c r="J103" s="55"/>
      <c r="K103" s="55"/>
    </row>
    <row r="104" spans="1:11" x14ac:dyDescent="0.55000000000000004">
      <c r="A104" s="49" t="s">
        <v>174</v>
      </c>
      <c r="B104" s="54" t="s">
        <v>149</v>
      </c>
      <c r="D104" s="72">
        <f t="shared" ref="D104:I104" si="7">SUM(D98:D101)</f>
        <v>1788315.35</v>
      </c>
      <c r="E104" s="72">
        <f t="shared" si="7"/>
        <v>409134.14</v>
      </c>
      <c r="F104" s="72">
        <f t="shared" si="7"/>
        <v>0</v>
      </c>
      <c r="G104" s="72">
        <f t="shared" si="7"/>
        <v>358059.13</v>
      </c>
      <c r="H104" s="72">
        <f t="shared" si="7"/>
        <v>1839390.37</v>
      </c>
      <c r="I104" s="72">
        <f t="shared" si="7"/>
        <v>1430256.23</v>
      </c>
      <c r="J104" s="55"/>
      <c r="K104" s="55"/>
    </row>
    <row r="105" spans="1:11" x14ac:dyDescent="0.55000000000000004">
      <c r="A105" s="49"/>
      <c r="B105" s="49"/>
      <c r="D105" s="66"/>
      <c r="E105" s="66"/>
      <c r="F105" s="66"/>
      <c r="G105" s="66"/>
      <c r="H105" s="64"/>
      <c r="I105" s="66"/>
    </row>
    <row r="106" spans="1:11" x14ac:dyDescent="0.55000000000000004">
      <c r="A106" s="50"/>
      <c r="B106" s="50"/>
      <c r="G106" s="58"/>
      <c r="H106" s="59"/>
    </row>
    <row r="107" spans="1:11" ht="36.9" x14ac:dyDescent="0.55000000000000004">
      <c r="A107" s="54"/>
      <c r="D107" s="51" t="s">
        <v>110</v>
      </c>
      <c r="E107" s="51" t="s">
        <v>111</v>
      </c>
      <c r="F107" s="52" t="s">
        <v>101</v>
      </c>
      <c r="G107" s="51" t="s">
        <v>102</v>
      </c>
      <c r="H107" s="53" t="s">
        <v>103</v>
      </c>
      <c r="I107" s="51" t="s">
        <v>104</v>
      </c>
    </row>
    <row r="108" spans="1:11" x14ac:dyDescent="0.55000000000000004">
      <c r="A108" s="54" t="s">
        <v>234</v>
      </c>
      <c r="B108" s="54" t="s">
        <v>175</v>
      </c>
      <c r="G108" s="58"/>
      <c r="H108" s="59"/>
    </row>
    <row r="109" spans="1:11" x14ac:dyDescent="0.55000000000000004">
      <c r="A109" s="60" t="s">
        <v>137</v>
      </c>
      <c r="B109" s="54" t="s">
        <v>6</v>
      </c>
      <c r="D109" s="56">
        <f>+D24</f>
        <v>124975799.53</v>
      </c>
      <c r="E109" s="56">
        <f>+E24</f>
        <v>49650455.391499996</v>
      </c>
      <c r="F109" s="56">
        <f>+F24</f>
        <v>11723784.25</v>
      </c>
      <c r="G109" s="56">
        <f>+G24</f>
        <v>18149761.66</v>
      </c>
      <c r="H109" s="56">
        <f>+D109+E109-F109-G109</f>
        <v>144752709.0115</v>
      </c>
      <c r="I109" s="56">
        <f>+D109-F109-G109</f>
        <v>95102253.620000005</v>
      </c>
      <c r="J109" s="55"/>
      <c r="K109" s="55"/>
    </row>
    <row r="110" spans="1:11" x14ac:dyDescent="0.55000000000000004">
      <c r="A110" s="60" t="s">
        <v>148</v>
      </c>
      <c r="B110" s="54" t="s">
        <v>176</v>
      </c>
      <c r="D110" s="56">
        <f>+D38</f>
        <v>429103827.26170009</v>
      </c>
      <c r="E110" s="56">
        <f>+E38</f>
        <v>235989583.01999998</v>
      </c>
      <c r="F110" s="56">
        <f>+F38</f>
        <v>4307622</v>
      </c>
      <c r="G110" s="56">
        <f>+G38</f>
        <v>3398800.53</v>
      </c>
      <c r="H110" s="56">
        <f t="shared" ref="H110:H118" si="8">+D110+E110-F110-G110</f>
        <v>657386987.75170016</v>
      </c>
      <c r="I110" s="56">
        <f t="shared" ref="I110:I118" si="9">+D110-F110-G110</f>
        <v>421397404.73170012</v>
      </c>
      <c r="J110" s="55"/>
      <c r="K110" s="55"/>
    </row>
    <row r="111" spans="1:11" x14ac:dyDescent="0.55000000000000004">
      <c r="A111" s="60" t="s">
        <v>200</v>
      </c>
      <c r="B111" s="54" t="s">
        <v>177</v>
      </c>
      <c r="D111" s="56">
        <f>+D43</f>
        <v>1154054338.5894995</v>
      </c>
      <c r="E111" s="56">
        <f>+E43</f>
        <v>142801929.71000001</v>
      </c>
      <c r="F111" s="56">
        <f>+F43</f>
        <v>40400</v>
      </c>
      <c r="G111" s="56">
        <f>+G43</f>
        <v>572324195.0799998</v>
      </c>
      <c r="H111" s="56">
        <f>(+D111+E111)-F111-G111</f>
        <v>724491673.21949971</v>
      </c>
      <c r="I111" s="56">
        <f t="shared" si="9"/>
        <v>581689743.50949967</v>
      </c>
      <c r="J111" s="55"/>
      <c r="K111" s="55"/>
    </row>
    <row r="112" spans="1:11" x14ac:dyDescent="0.55000000000000004">
      <c r="A112" s="60" t="s">
        <v>154</v>
      </c>
      <c r="B112" s="54" t="s">
        <v>8</v>
      </c>
      <c r="D112" s="56">
        <f>+D52</f>
        <v>9980963.584999999</v>
      </c>
      <c r="E112" s="56">
        <f>+E52</f>
        <v>5609115.7081000004</v>
      </c>
      <c r="F112" s="56">
        <f>+F52</f>
        <v>0</v>
      </c>
      <c r="G112" s="56">
        <f>+G52</f>
        <v>3434846.8499999996</v>
      </c>
      <c r="H112" s="56">
        <f t="shared" si="8"/>
        <v>12155232.4431</v>
      </c>
      <c r="I112" s="56">
        <f t="shared" si="9"/>
        <v>6546116.7349999994</v>
      </c>
      <c r="J112" s="55"/>
      <c r="K112" s="55"/>
    </row>
    <row r="113" spans="1:11" x14ac:dyDescent="0.55000000000000004">
      <c r="A113" s="60" t="s">
        <v>159</v>
      </c>
      <c r="B113" s="54" t="s">
        <v>9</v>
      </c>
      <c r="D113" s="56">
        <f>+D61</f>
        <v>23746692.690000001</v>
      </c>
      <c r="E113" s="56">
        <f>+E61</f>
        <v>6188</v>
      </c>
      <c r="F113" s="56">
        <f>+F61</f>
        <v>0</v>
      </c>
      <c r="G113" s="56">
        <f>+G61</f>
        <v>2885228.12</v>
      </c>
      <c r="H113" s="56">
        <f>+D113+E113-F113-G113</f>
        <v>20867652.57</v>
      </c>
      <c r="I113" s="56">
        <f t="shared" si="9"/>
        <v>20861464.57</v>
      </c>
      <c r="J113" s="55"/>
      <c r="K113" s="55"/>
    </row>
    <row r="114" spans="1:11" x14ac:dyDescent="0.55000000000000004">
      <c r="A114" s="60" t="s">
        <v>166</v>
      </c>
      <c r="B114" s="54" t="s">
        <v>178</v>
      </c>
      <c r="D114" s="56">
        <f>+D78</f>
        <v>25317665.860000003</v>
      </c>
      <c r="E114" s="56">
        <f>+E78</f>
        <v>10589127.397</v>
      </c>
      <c r="F114" s="56">
        <f>+F78</f>
        <v>626414</v>
      </c>
      <c r="G114" s="56">
        <f>+G78</f>
        <v>5228365</v>
      </c>
      <c r="H114" s="56">
        <f t="shared" si="8"/>
        <v>30052014.256999999</v>
      </c>
      <c r="I114" s="56">
        <f t="shared" si="9"/>
        <v>19462886.860000003</v>
      </c>
      <c r="J114" s="55"/>
      <c r="K114" s="55"/>
    </row>
    <row r="115" spans="1:11" x14ac:dyDescent="0.55000000000000004">
      <c r="A115" s="60" t="s">
        <v>170</v>
      </c>
      <c r="B115" s="54" t="s">
        <v>11</v>
      </c>
      <c r="D115" s="56">
        <f>+D89</f>
        <v>9024951.1800000016</v>
      </c>
      <c r="E115" s="56">
        <f>+E89</f>
        <v>5105937.511500001</v>
      </c>
      <c r="F115" s="56">
        <f>+F89</f>
        <v>0</v>
      </c>
      <c r="G115" s="56">
        <f>+G89</f>
        <v>68844</v>
      </c>
      <c r="H115" s="56">
        <f t="shared" si="8"/>
        <v>14062044.691500003</v>
      </c>
      <c r="I115" s="56">
        <f t="shared" si="9"/>
        <v>8956107.1800000016</v>
      </c>
      <c r="J115" s="55"/>
      <c r="K115" s="55"/>
    </row>
    <row r="116" spans="1:11" x14ac:dyDescent="0.55000000000000004">
      <c r="A116" s="60" t="s">
        <v>235</v>
      </c>
      <c r="B116" s="54" t="s">
        <v>179</v>
      </c>
      <c r="D116" s="56"/>
      <c r="E116" s="56">
        <v>0</v>
      </c>
      <c r="F116" s="56">
        <v>0</v>
      </c>
      <c r="G116" s="85">
        <v>0</v>
      </c>
      <c r="H116" s="56">
        <f>D93</f>
        <v>386716606.61000001</v>
      </c>
      <c r="I116" s="56">
        <f>H116</f>
        <v>386716606.61000001</v>
      </c>
      <c r="J116" s="55"/>
      <c r="K116" s="55"/>
    </row>
    <row r="117" spans="1:11" x14ac:dyDescent="0.55000000000000004">
      <c r="A117" s="60" t="s">
        <v>174</v>
      </c>
      <c r="B117" s="54" t="s">
        <v>180</v>
      </c>
      <c r="D117" s="56">
        <f>+D104</f>
        <v>1788315.35</v>
      </c>
      <c r="E117" s="56">
        <f>+E104</f>
        <v>409134.14</v>
      </c>
      <c r="F117" s="56">
        <f>+F104</f>
        <v>0</v>
      </c>
      <c r="G117" s="56">
        <f>+G104</f>
        <v>358059.13</v>
      </c>
      <c r="H117" s="56">
        <f t="shared" si="8"/>
        <v>1839390.3600000003</v>
      </c>
      <c r="I117" s="56">
        <f t="shared" si="9"/>
        <v>1430256.2200000002</v>
      </c>
      <c r="J117" s="55"/>
      <c r="K117" s="55"/>
    </row>
    <row r="118" spans="1:11" x14ac:dyDescent="0.55000000000000004">
      <c r="A118" s="60" t="s">
        <v>107</v>
      </c>
      <c r="B118" s="54" t="s">
        <v>108</v>
      </c>
      <c r="D118" s="56">
        <f>+D6</f>
        <v>290366245.54000008</v>
      </c>
      <c r="E118" s="56">
        <f>+E6</f>
        <v>0</v>
      </c>
      <c r="F118" s="56">
        <f>+F6</f>
        <v>0</v>
      </c>
      <c r="G118" s="56">
        <f>+G6</f>
        <v>234744468.55000001</v>
      </c>
      <c r="H118" s="56">
        <f t="shared" si="8"/>
        <v>55621776.990000069</v>
      </c>
      <c r="I118" s="56">
        <f t="shared" si="9"/>
        <v>55621776.990000069</v>
      </c>
      <c r="J118" s="55"/>
      <c r="K118" s="55"/>
    </row>
    <row r="119" spans="1:11" x14ac:dyDescent="0.55000000000000004">
      <c r="A119" s="60"/>
      <c r="B119" s="54"/>
      <c r="D119" s="66"/>
      <c r="E119" s="66"/>
      <c r="F119" s="66"/>
      <c r="G119" s="66"/>
      <c r="H119" s="66"/>
      <c r="I119" s="55"/>
    </row>
    <row r="120" spans="1:11" x14ac:dyDescent="0.55000000000000004">
      <c r="A120" s="49" t="s">
        <v>181</v>
      </c>
      <c r="B120" s="54" t="s">
        <v>175</v>
      </c>
      <c r="D120" s="86">
        <f t="shared" ref="D120:I120" si="10">SUM(D109:D118)</f>
        <v>2068358799.5861998</v>
      </c>
      <c r="E120" s="86">
        <f t="shared" si="10"/>
        <v>450161470.87810004</v>
      </c>
      <c r="F120" s="86">
        <f t="shared" si="10"/>
        <v>16698220.25</v>
      </c>
      <c r="G120" s="86">
        <f t="shared" si="10"/>
        <v>840592568.91999984</v>
      </c>
      <c r="H120" s="86">
        <f>SUM(H109:H118)</f>
        <v>2047946087.9042997</v>
      </c>
      <c r="I120" s="86">
        <f t="shared" si="10"/>
        <v>1597784617.0261998</v>
      </c>
      <c r="J120" s="47"/>
    </row>
    <row r="121" spans="1:11" x14ac:dyDescent="0.55000000000000004">
      <c r="A121" s="50"/>
      <c r="B121" s="54"/>
      <c r="D121" s="73"/>
      <c r="E121" s="73"/>
      <c r="F121" s="73"/>
      <c r="G121" s="87"/>
      <c r="H121" s="87"/>
      <c r="I121" s="87"/>
    </row>
    <row r="122" spans="1:11" x14ac:dyDescent="0.55000000000000004">
      <c r="A122" s="49"/>
      <c r="B122" s="54" t="s">
        <v>182</v>
      </c>
      <c r="C122" s="88"/>
      <c r="D122" s="83">
        <v>19462320155.749996</v>
      </c>
      <c r="G122" s="55"/>
      <c r="H122" s="77"/>
    </row>
    <row r="123" spans="1:11" x14ac:dyDescent="0.55000000000000004">
      <c r="A123" s="49"/>
      <c r="C123" s="54"/>
      <c r="G123" s="55"/>
      <c r="J123" s="59"/>
    </row>
    <row r="124" spans="1:11" x14ac:dyDescent="0.55000000000000004">
      <c r="A124" s="49"/>
      <c r="B124" s="54" t="s">
        <v>183</v>
      </c>
      <c r="C124" s="89"/>
      <c r="D124" s="90">
        <f>H120/D122</f>
        <v>0.10522620486742171</v>
      </c>
      <c r="G124" s="55"/>
      <c r="H124" s="91"/>
      <c r="I124" s="58"/>
      <c r="J124" s="59"/>
    </row>
    <row r="125" spans="1:11" x14ac:dyDescent="0.55000000000000004">
      <c r="A125" s="50"/>
      <c r="C125" s="54"/>
      <c r="H125" s="92"/>
      <c r="I125" s="58"/>
      <c r="J125" s="59"/>
    </row>
    <row r="126" spans="1:11" x14ac:dyDescent="0.55000000000000004">
      <c r="A126" s="50"/>
      <c r="B126" s="54" t="s">
        <v>184</v>
      </c>
      <c r="C126" s="93"/>
      <c r="D126" s="90">
        <f>I120/D122</f>
        <v>8.2096307338472507E-2</v>
      </c>
      <c r="H126" s="94"/>
      <c r="I126" s="58"/>
      <c r="J126" s="59"/>
    </row>
    <row r="127" spans="1:11" x14ac:dyDescent="0.55000000000000004">
      <c r="A127" s="50"/>
      <c r="H127" s="92"/>
      <c r="I127" s="58"/>
      <c r="J127" s="58"/>
      <c r="K127" s="59"/>
    </row>
    <row r="128" spans="1:11" x14ac:dyDescent="0.55000000000000004">
      <c r="H128" s="92"/>
    </row>
    <row r="129" spans="8:8" x14ac:dyDescent="0.55000000000000004">
      <c r="H129" s="95"/>
    </row>
  </sheetData>
  <mergeCells count="1">
    <mergeCell ref="A1:G1"/>
  </mergeCells>
  <pageMargins left="0.7" right="0.7" top="0.75" bottom="0.75" header="0.3" footer="0.3"/>
  <pageSetup scale="74" fitToHeight="0" orientation="landscape" r:id="rId1"/>
  <rowBreaks count="2" manualBreakCount="2">
    <brk id="44" max="16383" man="1"/>
    <brk id="80"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7A78-B5A7-48C5-BBE7-77682B292CC2}">
  <sheetPr>
    <tabColor rgb="FFFFFF99"/>
  </sheetPr>
  <dimension ref="A1:J155"/>
  <sheetViews>
    <sheetView showGridLines="0" topLeftCell="A9" zoomScale="85" zoomScaleNormal="85" zoomScaleSheetLayoutView="80" workbookViewId="0">
      <selection activeCell="M26" sqref="M26"/>
    </sheetView>
  </sheetViews>
  <sheetFormatPr defaultColWidth="9" defaultRowHeight="18" customHeight="1" x14ac:dyDescent="0.4"/>
  <cols>
    <col min="1" max="1" width="8.26171875" style="102" customWidth="1"/>
    <col min="2" max="2" width="55.41796875" style="44" bestFit="1" customWidth="1"/>
    <col min="3" max="3" width="12.41796875" style="44" customWidth="1"/>
    <col min="4" max="4" width="17.26171875" style="44" customWidth="1"/>
    <col min="5" max="6" width="21.26171875" style="44" customWidth="1"/>
    <col min="7" max="7" width="19.68359375" style="44" customWidth="1"/>
    <col min="8" max="8" width="17.578125" style="44" customWidth="1"/>
    <col min="9" max="9" width="11.68359375" style="104" customWidth="1"/>
    <col min="10" max="16384" width="9" style="44"/>
  </cols>
  <sheetData>
    <row r="1" spans="1:8" ht="18" customHeight="1" x14ac:dyDescent="0.4">
      <c r="C1" s="103"/>
      <c r="D1" s="103"/>
      <c r="E1" s="103"/>
      <c r="F1" s="103"/>
      <c r="G1" s="103"/>
      <c r="H1" s="103"/>
    </row>
    <row r="2" spans="1:8" ht="18" customHeight="1" x14ac:dyDescent="0.4">
      <c r="C2" s="530"/>
      <c r="D2" s="530"/>
    </row>
    <row r="3" spans="1:8" ht="18" customHeight="1" x14ac:dyDescent="0.4">
      <c r="B3" s="105" t="s">
        <v>237</v>
      </c>
    </row>
    <row r="5" spans="1:8" ht="18" customHeight="1" x14ac:dyDescent="0.4">
      <c r="B5" s="42" t="s">
        <v>238</v>
      </c>
      <c r="C5" s="531" t="s">
        <v>15</v>
      </c>
      <c r="D5" s="532"/>
      <c r="E5" s="532"/>
      <c r="F5" s="532"/>
      <c r="G5" s="533"/>
    </row>
    <row r="6" spans="1:8" ht="18" customHeight="1" x14ac:dyDescent="0.4">
      <c r="B6" s="42" t="s">
        <v>239</v>
      </c>
      <c r="C6" s="531" t="s">
        <v>240</v>
      </c>
      <c r="D6" s="532"/>
      <c r="E6" s="532"/>
      <c r="F6" s="532"/>
      <c r="G6" s="533"/>
    </row>
    <row r="7" spans="1:8" ht="18" customHeight="1" x14ac:dyDescent="0.4">
      <c r="B7" s="42" t="s">
        <v>241</v>
      </c>
      <c r="C7" s="531" t="s">
        <v>242</v>
      </c>
      <c r="D7" s="532"/>
      <c r="E7" s="532"/>
      <c r="F7" s="532"/>
      <c r="G7" s="533"/>
    </row>
    <row r="8" spans="1:8" ht="18" customHeight="1" x14ac:dyDescent="0.4">
      <c r="B8" s="42"/>
      <c r="C8" s="106"/>
      <c r="D8" s="106"/>
      <c r="E8" s="106"/>
      <c r="F8" s="106"/>
      <c r="G8" s="106"/>
    </row>
    <row r="9" spans="1:8" ht="18" customHeight="1" x14ac:dyDescent="0.4">
      <c r="B9" s="42" t="s">
        <v>243</v>
      </c>
      <c r="C9" s="531" t="s">
        <v>244</v>
      </c>
      <c r="D9" s="532"/>
      <c r="E9" s="532"/>
      <c r="F9" s="532"/>
      <c r="G9" s="533"/>
    </row>
    <row r="10" spans="1:8" ht="18" customHeight="1" x14ac:dyDescent="0.4">
      <c r="B10" s="42" t="s">
        <v>245</v>
      </c>
      <c r="C10" s="531" t="s">
        <v>246</v>
      </c>
      <c r="D10" s="532"/>
      <c r="E10" s="532"/>
      <c r="F10" s="532"/>
      <c r="G10" s="533"/>
    </row>
    <row r="11" spans="1:8" ht="18" customHeight="1" x14ac:dyDescent="0.55000000000000004">
      <c r="B11" s="42" t="s">
        <v>247</v>
      </c>
      <c r="C11" s="527" t="s">
        <v>248</v>
      </c>
      <c r="D11" s="528"/>
      <c r="E11" s="528"/>
      <c r="F11" s="528"/>
      <c r="G11" s="528"/>
    </row>
    <row r="12" spans="1:8" ht="18" hidden="1" customHeight="1" x14ac:dyDescent="0.4">
      <c r="B12" s="42"/>
      <c r="C12" s="42"/>
    </row>
    <row r="13" spans="1:8" ht="24.6" hidden="1" customHeight="1" x14ac:dyDescent="0.4">
      <c r="B13" s="529"/>
      <c r="C13" s="529"/>
      <c r="D13" s="529"/>
      <c r="E13" s="103"/>
      <c r="F13" s="103"/>
    </row>
    <row r="14" spans="1:8" ht="18" hidden="1" customHeight="1" x14ac:dyDescent="0.4">
      <c r="B14" s="107"/>
    </row>
    <row r="15" spans="1:8" ht="18" customHeight="1" x14ac:dyDescent="0.4">
      <c r="B15" s="107"/>
    </row>
    <row r="16" spans="1:8" ht="45" customHeight="1" x14ac:dyDescent="0.4">
      <c r="A16" s="108" t="s">
        <v>98</v>
      </c>
      <c r="B16" s="103"/>
      <c r="C16" s="103"/>
      <c r="D16" s="109" t="s">
        <v>99</v>
      </c>
      <c r="E16" s="109" t="s">
        <v>100</v>
      </c>
      <c r="F16" s="109" t="s">
        <v>249</v>
      </c>
      <c r="G16" s="109" t="s">
        <v>250</v>
      </c>
      <c r="H16" s="109" t="s">
        <v>251</v>
      </c>
    </row>
    <row r="17" spans="1:9" ht="18" customHeight="1" x14ac:dyDescent="0.4">
      <c r="A17" s="110" t="s">
        <v>105</v>
      </c>
      <c r="B17" s="105" t="s">
        <v>106</v>
      </c>
    </row>
    <row r="18" spans="1:9" ht="18" customHeight="1" x14ac:dyDescent="0.4">
      <c r="A18" s="42" t="s">
        <v>107</v>
      </c>
      <c r="B18" s="44" t="s">
        <v>108</v>
      </c>
      <c r="D18" s="111">
        <v>6397288.1662212443</v>
      </c>
      <c r="E18" s="111">
        <v>0</v>
      </c>
      <c r="F18" s="111">
        <v>0</v>
      </c>
      <c r="G18" s="111">
        <v>5171840.8520854563</v>
      </c>
      <c r="H18" s="112">
        <f>(D18+E18)-G18</f>
        <v>1225447.314135788</v>
      </c>
    </row>
    <row r="19" spans="1:9" ht="45" customHeight="1" x14ac:dyDescent="0.4">
      <c r="A19" s="108" t="s">
        <v>109</v>
      </c>
      <c r="B19" s="103"/>
      <c r="C19" s="103"/>
      <c r="D19" s="109" t="s">
        <v>99</v>
      </c>
      <c r="E19" s="109" t="s">
        <v>100</v>
      </c>
      <c r="F19" s="109" t="s">
        <v>249</v>
      </c>
      <c r="G19" s="109" t="s">
        <v>250</v>
      </c>
      <c r="H19" s="109" t="s">
        <v>251</v>
      </c>
    </row>
    <row r="20" spans="1:9" ht="18" customHeight="1" x14ac:dyDescent="0.4">
      <c r="A20" s="110" t="s">
        <v>112</v>
      </c>
      <c r="B20" s="105" t="s">
        <v>113</v>
      </c>
    </row>
    <row r="21" spans="1:9" ht="18" customHeight="1" x14ac:dyDescent="0.4">
      <c r="A21" s="42" t="s">
        <v>114</v>
      </c>
      <c r="B21" s="44" t="s">
        <v>115</v>
      </c>
      <c r="D21" s="113">
        <v>453992.3</v>
      </c>
      <c r="E21" s="113">
        <f t="shared" ref="E21:E30" si="0">D21*$E$114</f>
        <v>317572.2961219555</v>
      </c>
      <c r="F21" s="113">
        <v>0</v>
      </c>
      <c r="G21" s="113">
        <v>54213.68</v>
      </c>
      <c r="H21" s="114">
        <f t="shared" ref="H21:H30" si="1">(D21+E21)-F21-G21</f>
        <v>717350.91612195538</v>
      </c>
    </row>
    <row r="22" spans="1:9" ht="18" customHeight="1" x14ac:dyDescent="0.4">
      <c r="A22" s="42" t="s">
        <v>116</v>
      </c>
      <c r="B22" s="44" t="s">
        <v>117</v>
      </c>
      <c r="D22" s="113">
        <v>120</v>
      </c>
      <c r="E22" s="113">
        <f t="shared" si="0"/>
        <v>83.941237625912734</v>
      </c>
      <c r="F22" s="113">
        <v>0</v>
      </c>
      <c r="G22" s="113">
        <v>0</v>
      </c>
      <c r="H22" s="114">
        <f t="shared" si="1"/>
        <v>203.94123762591272</v>
      </c>
    </row>
    <row r="23" spans="1:9" ht="18" customHeight="1" x14ac:dyDescent="0.4">
      <c r="A23" s="42" t="s">
        <v>118</v>
      </c>
      <c r="B23" s="44" t="s">
        <v>119</v>
      </c>
      <c r="D23" s="113">
        <v>0</v>
      </c>
      <c r="E23" s="113">
        <f t="shared" si="0"/>
        <v>0</v>
      </c>
      <c r="F23" s="113">
        <v>0</v>
      </c>
      <c r="G23" s="113">
        <v>0</v>
      </c>
      <c r="H23" s="114">
        <f t="shared" si="1"/>
        <v>0</v>
      </c>
    </row>
    <row r="24" spans="1:9" ht="18" customHeight="1" x14ac:dyDescent="0.4">
      <c r="A24" s="42" t="s">
        <v>120</v>
      </c>
      <c r="B24" s="44" t="s">
        <v>121</v>
      </c>
      <c r="D24" s="113">
        <v>0</v>
      </c>
      <c r="E24" s="113">
        <f t="shared" si="0"/>
        <v>0</v>
      </c>
      <c r="F24" s="113">
        <v>0</v>
      </c>
      <c r="G24" s="113">
        <v>0</v>
      </c>
      <c r="H24" s="114">
        <f t="shared" si="1"/>
        <v>0</v>
      </c>
    </row>
    <row r="25" spans="1:9" ht="18" customHeight="1" x14ac:dyDescent="0.4">
      <c r="A25" s="42" t="s">
        <v>122</v>
      </c>
      <c r="B25" s="44" t="s">
        <v>123</v>
      </c>
      <c r="D25" s="113">
        <v>1157</v>
      </c>
      <c r="E25" s="113">
        <f t="shared" si="0"/>
        <v>809.33343277650852</v>
      </c>
      <c r="F25" s="113">
        <v>0</v>
      </c>
      <c r="G25" s="113">
        <v>0</v>
      </c>
      <c r="H25" s="114">
        <f t="shared" si="1"/>
        <v>1966.3334327765085</v>
      </c>
    </row>
    <row r="26" spans="1:9" ht="18" customHeight="1" x14ac:dyDescent="0.4">
      <c r="A26" s="42" t="s">
        <v>124</v>
      </c>
      <c r="B26" s="44" t="s">
        <v>125</v>
      </c>
      <c r="D26" s="113">
        <v>0</v>
      </c>
      <c r="E26" s="113">
        <f t="shared" si="0"/>
        <v>0</v>
      </c>
      <c r="F26" s="113">
        <v>0</v>
      </c>
      <c r="G26" s="113">
        <v>0</v>
      </c>
      <c r="H26" s="114">
        <f t="shared" si="1"/>
        <v>0</v>
      </c>
    </row>
    <row r="27" spans="1:9" ht="18" customHeight="1" x14ac:dyDescent="0.4">
      <c r="A27" s="42" t="s">
        <v>126</v>
      </c>
      <c r="B27" s="44" t="s">
        <v>185</v>
      </c>
      <c r="D27" s="113">
        <v>0</v>
      </c>
      <c r="E27" s="113">
        <f t="shared" si="0"/>
        <v>0</v>
      </c>
      <c r="F27" s="113">
        <v>0</v>
      </c>
      <c r="G27" s="113">
        <v>0</v>
      </c>
      <c r="H27" s="114">
        <f t="shared" si="1"/>
        <v>0</v>
      </c>
    </row>
    <row r="28" spans="1:9" ht="18" customHeight="1" x14ac:dyDescent="0.4">
      <c r="A28" s="42" t="s">
        <v>127</v>
      </c>
      <c r="B28" s="44" t="s">
        <v>128</v>
      </c>
      <c r="D28" s="113">
        <v>0</v>
      </c>
      <c r="E28" s="113">
        <f t="shared" si="0"/>
        <v>0</v>
      </c>
      <c r="F28" s="113">
        <v>0</v>
      </c>
      <c r="G28" s="113">
        <v>0</v>
      </c>
      <c r="H28" s="114">
        <f t="shared" si="1"/>
        <v>0</v>
      </c>
      <c r="I28" s="115"/>
    </row>
    <row r="29" spans="1:9" ht="18" customHeight="1" x14ac:dyDescent="0.4">
      <c r="A29" s="42" t="s">
        <v>129</v>
      </c>
      <c r="B29" s="44" t="s">
        <v>130</v>
      </c>
      <c r="D29" s="113">
        <v>916102</v>
      </c>
      <c r="E29" s="113">
        <f t="shared" si="0"/>
        <v>640822.79726311588</v>
      </c>
      <c r="F29" s="113">
        <v>0</v>
      </c>
      <c r="G29" s="113">
        <v>0</v>
      </c>
      <c r="H29" s="114">
        <f t="shared" si="1"/>
        <v>1556924.7972631159</v>
      </c>
    </row>
    <row r="30" spans="1:9" ht="18" customHeight="1" x14ac:dyDescent="0.4">
      <c r="A30" s="42" t="s">
        <v>131</v>
      </c>
      <c r="B30" s="116" t="s">
        <v>252</v>
      </c>
      <c r="D30" s="113">
        <v>0</v>
      </c>
      <c r="E30" s="113">
        <f t="shared" si="0"/>
        <v>0</v>
      </c>
      <c r="F30" s="113">
        <v>0</v>
      </c>
      <c r="G30" s="113">
        <v>0</v>
      </c>
      <c r="H30" s="114">
        <f t="shared" si="1"/>
        <v>0</v>
      </c>
    </row>
    <row r="31" spans="1:9" ht="18" customHeight="1" x14ac:dyDescent="0.4">
      <c r="A31" s="42"/>
      <c r="B31" s="116"/>
      <c r="D31" s="113"/>
      <c r="E31" s="113"/>
      <c r="F31" s="113"/>
      <c r="G31" s="113"/>
      <c r="H31" s="114"/>
    </row>
    <row r="32" spans="1:9" ht="18" customHeight="1" x14ac:dyDescent="0.4">
      <c r="A32" s="42"/>
      <c r="B32" s="116"/>
      <c r="D32" s="113"/>
      <c r="E32" s="113"/>
      <c r="F32" s="113"/>
      <c r="G32" s="113"/>
      <c r="H32" s="114"/>
    </row>
    <row r="33" spans="1:9" ht="18" customHeight="1" x14ac:dyDescent="0.4">
      <c r="A33" s="42"/>
      <c r="B33" s="116"/>
      <c r="D33" s="113"/>
      <c r="E33" s="113"/>
      <c r="F33" s="113"/>
      <c r="G33" s="113"/>
      <c r="H33" s="114"/>
    </row>
    <row r="34" spans="1:9" ht="18" customHeight="1" x14ac:dyDescent="0.4">
      <c r="A34" s="42"/>
      <c r="B34" s="116"/>
      <c r="D34" s="113"/>
      <c r="E34" s="113"/>
      <c r="F34" s="113"/>
      <c r="G34" s="113"/>
      <c r="H34" s="114"/>
    </row>
    <row r="35" spans="1:9" ht="18" customHeight="1" x14ac:dyDescent="0.4">
      <c r="H35" s="117"/>
    </row>
    <row r="36" spans="1:9" ht="18" customHeight="1" x14ac:dyDescent="0.4">
      <c r="A36" s="110" t="s">
        <v>137</v>
      </c>
      <c r="B36" s="105" t="s">
        <v>138</v>
      </c>
      <c r="C36" s="105" t="s">
        <v>253</v>
      </c>
      <c r="D36" s="114">
        <f>SUM(D21:D30)</f>
        <v>1371371.3</v>
      </c>
      <c r="E36" s="114">
        <f>SUM(E21:E30)</f>
        <v>959288.36805547378</v>
      </c>
      <c r="F36" s="114">
        <f>SUM(F21:F30)</f>
        <v>0</v>
      </c>
      <c r="G36" s="114">
        <f>SUM(G21:G30)</f>
        <v>54213.68</v>
      </c>
      <c r="H36" s="114">
        <f>SUM(H21:H30)</f>
        <v>2276445.9880554737</v>
      </c>
    </row>
    <row r="37" spans="1:9" ht="18" customHeight="1" thickBot="1" x14ac:dyDescent="0.45">
      <c r="B37" s="105"/>
      <c r="D37" s="118"/>
      <c r="E37" s="118"/>
      <c r="F37" s="118"/>
      <c r="G37" s="118"/>
      <c r="H37" s="119"/>
    </row>
    <row r="38" spans="1:9" ht="42.75" customHeight="1" x14ac:dyDescent="0.4">
      <c r="D38" s="109" t="s">
        <v>99</v>
      </c>
      <c r="E38" s="109" t="s">
        <v>100</v>
      </c>
      <c r="F38" s="109" t="s">
        <v>249</v>
      </c>
      <c r="G38" s="109" t="s">
        <v>250</v>
      </c>
      <c r="H38" s="109" t="s">
        <v>251</v>
      </c>
    </row>
    <row r="39" spans="1:9" ht="18.75" customHeight="1" x14ac:dyDescent="0.4">
      <c r="A39" s="110" t="s">
        <v>254</v>
      </c>
      <c r="B39" s="105" t="s">
        <v>139</v>
      </c>
    </row>
    <row r="40" spans="1:9" ht="18" customHeight="1" x14ac:dyDescent="0.4">
      <c r="A40" s="42" t="s">
        <v>192</v>
      </c>
      <c r="B40" s="44" t="s">
        <v>140</v>
      </c>
      <c r="D40" s="113">
        <v>120</v>
      </c>
      <c r="E40" s="120">
        <f>D40*$E$114</f>
        <v>83.941237625912734</v>
      </c>
      <c r="F40" s="120">
        <v>0</v>
      </c>
      <c r="G40" s="113">
        <v>0</v>
      </c>
      <c r="H40" s="114">
        <f t="shared" ref="H40:H47" si="2">(D40+E40)-F40-G40</f>
        <v>203.94123762591272</v>
      </c>
      <c r="I40" s="115"/>
    </row>
    <row r="41" spans="1:9" ht="18" customHeight="1" x14ac:dyDescent="0.4">
      <c r="A41" s="42" t="s">
        <v>193</v>
      </c>
      <c r="B41" s="44" t="s">
        <v>141</v>
      </c>
      <c r="D41" s="113">
        <v>8442</v>
      </c>
      <c r="E41" s="120">
        <f>D41*$E$114</f>
        <v>5905.2660669829602</v>
      </c>
      <c r="F41" s="120">
        <v>0</v>
      </c>
      <c r="G41" s="113">
        <v>0</v>
      </c>
      <c r="H41" s="114">
        <f t="shared" si="2"/>
        <v>14347.26606698296</v>
      </c>
    </row>
    <row r="42" spans="1:9" ht="18" customHeight="1" x14ac:dyDescent="0.4">
      <c r="A42" s="42" t="s">
        <v>194</v>
      </c>
      <c r="B42" s="44" t="s">
        <v>142</v>
      </c>
      <c r="D42" s="113">
        <v>10602</v>
      </c>
      <c r="E42" s="120">
        <f>D42*$E$114</f>
        <v>7416.2083442493895</v>
      </c>
      <c r="F42" s="120">
        <v>0</v>
      </c>
      <c r="G42" s="113">
        <v>0</v>
      </c>
      <c r="H42" s="114">
        <f t="shared" si="2"/>
        <v>18018.208344249389</v>
      </c>
    </row>
    <row r="43" spans="1:9" ht="18" customHeight="1" x14ac:dyDescent="0.4">
      <c r="A43" s="42" t="s">
        <v>195</v>
      </c>
      <c r="B43" s="44" t="s">
        <v>143</v>
      </c>
      <c r="D43" s="113">
        <v>0</v>
      </c>
      <c r="E43" s="120">
        <f>D43*$E$114</f>
        <v>0</v>
      </c>
      <c r="F43" s="120">
        <v>0</v>
      </c>
      <c r="G43" s="113">
        <v>0</v>
      </c>
      <c r="H43" s="114">
        <f t="shared" si="2"/>
        <v>0</v>
      </c>
    </row>
    <row r="44" spans="1:9" ht="18" customHeight="1" x14ac:dyDescent="0.55000000000000004">
      <c r="A44" s="42" t="s">
        <v>144</v>
      </c>
      <c r="B44" s="43"/>
      <c r="D44" s="121"/>
      <c r="E44" s="122"/>
      <c r="F44" s="122"/>
      <c r="G44" s="121"/>
      <c r="H44" s="114">
        <f t="shared" si="2"/>
        <v>0</v>
      </c>
      <c r="I44"/>
    </row>
    <row r="45" spans="1:9" ht="18" customHeight="1" x14ac:dyDescent="0.55000000000000004">
      <c r="A45" s="42" t="s">
        <v>145</v>
      </c>
      <c r="B45" s="43"/>
      <c r="D45" s="113"/>
      <c r="E45" s="120"/>
      <c r="F45" s="120"/>
      <c r="G45" s="113"/>
      <c r="H45" s="114">
        <f t="shared" si="2"/>
        <v>0</v>
      </c>
      <c r="I45"/>
    </row>
    <row r="46" spans="1:9" ht="18" customHeight="1" x14ac:dyDescent="0.55000000000000004">
      <c r="A46" s="42" t="s">
        <v>146</v>
      </c>
      <c r="B46" s="43"/>
      <c r="D46" s="113"/>
      <c r="E46" s="120"/>
      <c r="F46" s="120"/>
      <c r="G46" s="113"/>
      <c r="H46" s="114">
        <f t="shared" si="2"/>
        <v>0</v>
      </c>
      <c r="I46"/>
    </row>
    <row r="47" spans="1:9" ht="18" customHeight="1" x14ac:dyDescent="0.55000000000000004">
      <c r="A47" s="42" t="s">
        <v>147</v>
      </c>
      <c r="B47" s="43"/>
      <c r="D47" s="113"/>
      <c r="E47" s="120"/>
      <c r="F47" s="120"/>
      <c r="G47" s="113"/>
      <c r="H47" s="114">
        <f t="shared" si="2"/>
        <v>0</v>
      </c>
      <c r="I47"/>
    </row>
    <row r="49" spans="1:9" ht="18" customHeight="1" x14ac:dyDescent="0.4">
      <c r="A49" s="110" t="s">
        <v>148</v>
      </c>
      <c r="B49" s="105" t="s">
        <v>255</v>
      </c>
      <c r="C49" s="105" t="s">
        <v>253</v>
      </c>
      <c r="D49" s="114">
        <f>SUM(D40:D43)</f>
        <v>19164</v>
      </c>
      <c r="E49" s="114">
        <f>SUM(E40:E43)</f>
        <v>13405.415648858263</v>
      </c>
      <c r="F49" s="114">
        <f>SUM(F40:F43)</f>
        <v>0</v>
      </c>
      <c r="G49" s="114">
        <f>SUM(G40:G43)</f>
        <v>0</v>
      </c>
      <c r="H49" s="114">
        <f>SUM(H40:H43)</f>
        <v>32569.415648858263</v>
      </c>
    </row>
    <row r="50" spans="1:9" ht="18" customHeight="1" thickBot="1" x14ac:dyDescent="0.45">
      <c r="D50" s="123"/>
      <c r="E50" s="123"/>
      <c r="F50" s="123"/>
      <c r="G50" s="123"/>
      <c r="H50" s="123"/>
    </row>
    <row r="51" spans="1:9" ht="42.75" customHeight="1" x14ac:dyDescent="0.4">
      <c r="D51" s="109" t="s">
        <v>99</v>
      </c>
      <c r="E51" s="109" t="s">
        <v>100</v>
      </c>
      <c r="F51" s="109" t="s">
        <v>249</v>
      </c>
      <c r="G51" s="109" t="s">
        <v>250</v>
      </c>
      <c r="H51" s="109" t="s">
        <v>251</v>
      </c>
    </row>
    <row r="52" spans="1:9" ht="18" customHeight="1" x14ac:dyDescent="0.4">
      <c r="A52" s="110" t="s">
        <v>256</v>
      </c>
      <c r="B52" s="124" t="s">
        <v>257</v>
      </c>
    </row>
    <row r="53" spans="1:9" ht="18" customHeight="1" x14ac:dyDescent="0.4">
      <c r="A53" s="42" t="s">
        <v>258</v>
      </c>
      <c r="B53" s="44" t="s">
        <v>259</v>
      </c>
      <c r="D53" s="113">
        <f>17911322.86+186250.11</f>
        <v>18097572.969999999</v>
      </c>
      <c r="E53" s="113">
        <v>0</v>
      </c>
      <c r="F53" s="113">
        <v>0</v>
      </c>
      <c r="G53" s="113">
        <v>1709379.8399999999</v>
      </c>
      <c r="H53" s="114">
        <f t="shared" ref="H53:H62" si="3">(D53+E53)-F53-G53</f>
        <v>16388193.129999999</v>
      </c>
      <c r="I53" s="115"/>
    </row>
    <row r="54" spans="1:9" ht="18" customHeight="1" x14ac:dyDescent="0.4">
      <c r="A54" s="42" t="s">
        <v>260</v>
      </c>
      <c r="B54" s="116" t="s">
        <v>261</v>
      </c>
      <c r="D54" s="113">
        <v>54615.7</v>
      </c>
      <c r="E54" s="113">
        <v>38204.24543171301</v>
      </c>
      <c r="F54" s="113">
        <v>0</v>
      </c>
      <c r="G54" s="113">
        <v>36051.21</v>
      </c>
      <c r="H54" s="114">
        <f t="shared" si="3"/>
        <v>56768.735431713016</v>
      </c>
    </row>
    <row r="55" spans="1:9" ht="18" customHeight="1" x14ac:dyDescent="0.4">
      <c r="A55" s="42" t="s">
        <v>262</v>
      </c>
      <c r="B55" s="116" t="s">
        <v>263</v>
      </c>
      <c r="D55" s="113">
        <v>2575175.8800000004</v>
      </c>
      <c r="E55" s="113">
        <v>1801362.0872633245</v>
      </c>
      <c r="F55" s="113">
        <v>0</v>
      </c>
      <c r="G55" s="113">
        <v>2757776.23</v>
      </c>
      <c r="H55" s="114">
        <f t="shared" si="3"/>
        <v>1618761.7372633251</v>
      </c>
    </row>
    <row r="56" spans="1:9" ht="18" customHeight="1" x14ac:dyDescent="0.4">
      <c r="A56" s="42" t="s">
        <v>264</v>
      </c>
      <c r="B56" s="116" t="s">
        <v>265</v>
      </c>
      <c r="D56" s="113">
        <v>3858011.3299999996</v>
      </c>
      <c r="E56" s="113">
        <v>512212.92</v>
      </c>
      <c r="F56" s="113">
        <v>0</v>
      </c>
      <c r="G56" s="113">
        <v>3531536.4</v>
      </c>
      <c r="H56" s="114">
        <f t="shared" si="3"/>
        <v>838687.85000000009</v>
      </c>
    </row>
    <row r="57" spans="1:9" ht="18" customHeight="1" x14ac:dyDescent="0.4">
      <c r="A57" s="42" t="s">
        <v>266</v>
      </c>
      <c r="B57" s="116" t="s">
        <v>267</v>
      </c>
      <c r="D57" s="113">
        <v>54565180.819999993</v>
      </c>
      <c r="E57" s="113">
        <v>9460467.201292187</v>
      </c>
      <c r="F57" s="113">
        <v>0</v>
      </c>
      <c r="G57" s="113">
        <v>52378193.600000001</v>
      </c>
      <c r="H57" s="114">
        <f t="shared" si="3"/>
        <v>11647454.421292178</v>
      </c>
      <c r="I57" s="115"/>
    </row>
    <row r="58" spans="1:9" ht="18" customHeight="1" x14ac:dyDescent="0.4">
      <c r="A58" s="42" t="s">
        <v>268</v>
      </c>
      <c r="B58" s="116" t="s">
        <v>269</v>
      </c>
      <c r="D58" s="113">
        <v>2823994.5506426189</v>
      </c>
      <c r="E58" s="113">
        <v>1975413.313581456</v>
      </c>
      <c r="F58" s="113">
        <v>0</v>
      </c>
      <c r="G58" s="113">
        <v>0</v>
      </c>
      <c r="H58" s="114">
        <f t="shared" si="3"/>
        <v>4799407.8642240744</v>
      </c>
      <c r="I58" s="115"/>
    </row>
    <row r="59" spans="1:9" ht="18" customHeight="1" x14ac:dyDescent="0.4">
      <c r="A59" s="42" t="s">
        <v>270</v>
      </c>
      <c r="B59" s="116" t="s">
        <v>271</v>
      </c>
      <c r="D59" s="113">
        <v>0</v>
      </c>
      <c r="E59" s="113">
        <v>0</v>
      </c>
      <c r="F59" s="113">
        <v>0</v>
      </c>
      <c r="G59" s="113">
        <v>0</v>
      </c>
      <c r="H59" s="114">
        <f t="shared" si="3"/>
        <v>0</v>
      </c>
    </row>
    <row r="60" spans="1:9" ht="18" customHeight="1" x14ac:dyDescent="0.4">
      <c r="A60" s="42" t="s">
        <v>272</v>
      </c>
      <c r="B60" s="125" t="s">
        <v>273</v>
      </c>
      <c r="C60" s="126"/>
      <c r="D60" s="113">
        <v>2941519.18</v>
      </c>
      <c r="E60" s="113">
        <v>2057623.0039129998</v>
      </c>
      <c r="F60" s="113">
        <v>0</v>
      </c>
      <c r="G60" s="113">
        <v>1937544.06</v>
      </c>
      <c r="H60" s="114">
        <f t="shared" si="3"/>
        <v>3061598.1239129999</v>
      </c>
      <c r="I60" s="115"/>
    </row>
    <row r="61" spans="1:9" ht="18" customHeight="1" x14ac:dyDescent="0.55000000000000004">
      <c r="A61" s="42" t="s">
        <v>274</v>
      </c>
      <c r="B61" s="127"/>
      <c r="C61" s="126"/>
      <c r="D61" s="125"/>
      <c r="E61" s="125"/>
      <c r="F61" s="125"/>
      <c r="G61" s="125"/>
      <c r="H61" s="114">
        <f t="shared" si="3"/>
        <v>0</v>
      </c>
      <c r="I61"/>
    </row>
    <row r="62" spans="1:9" ht="18" customHeight="1" x14ac:dyDescent="0.55000000000000004">
      <c r="A62" s="42" t="s">
        <v>275</v>
      </c>
      <c r="B62" s="127"/>
      <c r="C62" s="126"/>
      <c r="D62" s="125"/>
      <c r="E62" s="125"/>
      <c r="F62" s="125"/>
      <c r="G62" s="125"/>
      <c r="H62" s="114">
        <f t="shared" si="3"/>
        <v>0</v>
      </c>
      <c r="I62"/>
    </row>
    <row r="63" spans="1:9" ht="18" customHeight="1" x14ac:dyDescent="0.4">
      <c r="A63" s="42"/>
      <c r="E63" s="128"/>
      <c r="F63" s="128"/>
    </row>
    <row r="64" spans="1:9" ht="18" customHeight="1" x14ac:dyDescent="0.4">
      <c r="A64" s="42" t="s">
        <v>200</v>
      </c>
      <c r="B64" s="105" t="s">
        <v>276</v>
      </c>
      <c r="C64" s="105" t="s">
        <v>253</v>
      </c>
      <c r="D64" s="114">
        <f>SUM(D53:D60)</f>
        <v>84916070.43064262</v>
      </c>
      <c r="E64" s="114">
        <f>SUM(E53:E60)</f>
        <v>15845282.77148168</v>
      </c>
      <c r="F64" s="114">
        <f>SUM(F53:F60)</f>
        <v>0</v>
      </c>
      <c r="G64" s="114">
        <f>SUM(G53:G60)</f>
        <v>62350481.340000004</v>
      </c>
      <c r="H64" s="114">
        <f>SUM(H53:H60)</f>
        <v>38410871.862124287</v>
      </c>
    </row>
    <row r="65" spans="1:10" ht="18" customHeight="1" thickBot="1" x14ac:dyDescent="0.45">
      <c r="D65" s="123"/>
      <c r="E65" s="123"/>
      <c r="F65" s="123"/>
      <c r="G65" s="123"/>
      <c r="H65" s="123"/>
    </row>
    <row r="66" spans="1:10" ht="42.75" customHeight="1" x14ac:dyDescent="0.4">
      <c r="D66" s="109" t="s">
        <v>99</v>
      </c>
      <c r="E66" s="109" t="s">
        <v>100</v>
      </c>
      <c r="F66" s="109" t="s">
        <v>249</v>
      </c>
      <c r="G66" s="109" t="s">
        <v>250</v>
      </c>
      <c r="H66" s="109" t="s">
        <v>251</v>
      </c>
    </row>
    <row r="67" spans="1:10" ht="18" customHeight="1" x14ac:dyDescent="0.4">
      <c r="A67" s="110" t="s">
        <v>277</v>
      </c>
      <c r="B67" s="105" t="s">
        <v>151</v>
      </c>
      <c r="D67" s="126"/>
      <c r="E67" s="128"/>
      <c r="F67" s="128"/>
      <c r="G67" s="126"/>
      <c r="H67" s="128"/>
    </row>
    <row r="68" spans="1:10" ht="18" customHeight="1" x14ac:dyDescent="0.4">
      <c r="A68" s="42" t="s">
        <v>201</v>
      </c>
      <c r="B68" s="44" t="s">
        <v>152</v>
      </c>
      <c r="D68" s="113">
        <v>368735.77999999997</v>
      </c>
      <c r="E68" s="120">
        <f>D68*$E$114</f>
        <v>257934.48108463563</v>
      </c>
      <c r="F68" s="120">
        <v>0</v>
      </c>
      <c r="G68" s="113">
        <v>280274.67000000004</v>
      </c>
      <c r="H68" s="114">
        <f>(D68+E68)-F68-G68</f>
        <v>346395.59108463558</v>
      </c>
      <c r="J68" s="129"/>
    </row>
    <row r="69" spans="1:10" ht="18" customHeight="1" x14ac:dyDescent="0.4">
      <c r="A69" s="42" t="s">
        <v>202</v>
      </c>
      <c r="B69" s="44" t="s">
        <v>153</v>
      </c>
      <c r="D69" s="113">
        <v>0</v>
      </c>
      <c r="E69" s="113">
        <v>0</v>
      </c>
      <c r="F69" s="113">
        <v>0</v>
      </c>
      <c r="G69" s="113">
        <v>0</v>
      </c>
      <c r="H69" s="114">
        <f>(D69+E69)-F69-G69</f>
        <v>0</v>
      </c>
    </row>
    <row r="70" spans="1:10" ht="18" customHeight="1" x14ac:dyDescent="0.55000000000000004">
      <c r="A70" s="42" t="s">
        <v>203</v>
      </c>
      <c r="B70" s="130"/>
      <c r="C70" s="105"/>
      <c r="D70" s="131"/>
      <c r="E70" s="120"/>
      <c r="F70" s="132"/>
      <c r="G70" s="131"/>
      <c r="H70" s="114">
        <f>(D70+E70)-F70-G70</f>
        <v>0</v>
      </c>
      <c r="I70"/>
    </row>
    <row r="71" spans="1:10" ht="18" customHeight="1" x14ac:dyDescent="0.55000000000000004">
      <c r="A71" s="42" t="s">
        <v>278</v>
      </c>
      <c r="B71" s="130"/>
      <c r="C71" s="105"/>
      <c r="D71" s="131"/>
      <c r="E71" s="120"/>
      <c r="F71" s="132"/>
      <c r="G71" s="131"/>
      <c r="H71" s="114">
        <f>(D71+E71)-F71-G71</f>
        <v>0</v>
      </c>
      <c r="I71"/>
    </row>
    <row r="72" spans="1:10" ht="18" customHeight="1" x14ac:dyDescent="0.55000000000000004">
      <c r="A72" s="42" t="s">
        <v>279</v>
      </c>
      <c r="B72" s="133"/>
      <c r="C72" s="105"/>
      <c r="D72" s="113"/>
      <c r="E72" s="120"/>
      <c r="F72" s="120"/>
      <c r="G72" s="113"/>
      <c r="H72" s="114">
        <f>(D72+E72)-F72-G72</f>
        <v>0</v>
      </c>
      <c r="I72"/>
    </row>
    <row r="73" spans="1:10" ht="18" customHeight="1" x14ac:dyDescent="0.4">
      <c r="A73" s="42"/>
      <c r="C73" s="105"/>
      <c r="D73" s="134"/>
      <c r="E73" s="128"/>
      <c r="F73" s="128"/>
      <c r="G73" s="134"/>
      <c r="H73" s="128"/>
    </row>
    <row r="74" spans="1:10" ht="18" customHeight="1" x14ac:dyDescent="0.4">
      <c r="A74" s="110" t="s">
        <v>154</v>
      </c>
      <c r="B74" s="105" t="s">
        <v>280</v>
      </c>
      <c r="C74" s="105" t="s">
        <v>253</v>
      </c>
      <c r="D74" s="114">
        <f>SUM(D68:D69)</f>
        <v>368735.77999999997</v>
      </c>
      <c r="E74" s="135">
        <f>SUM(E68:E69)</f>
        <v>257934.48108463563</v>
      </c>
      <c r="F74" s="135">
        <f>SUM(F68:F69)</f>
        <v>0</v>
      </c>
      <c r="G74" s="114">
        <f>SUM(G68:G69)</f>
        <v>280274.67000000004</v>
      </c>
      <c r="H74" s="114">
        <f>SUM(H68:H69)</f>
        <v>346395.59108463558</v>
      </c>
    </row>
    <row r="75" spans="1:10" ht="42.75" customHeight="1" x14ac:dyDescent="0.4">
      <c r="D75" s="109" t="s">
        <v>99</v>
      </c>
      <c r="E75" s="109" t="s">
        <v>100</v>
      </c>
      <c r="F75" s="109" t="s">
        <v>249</v>
      </c>
      <c r="G75" s="109" t="s">
        <v>250</v>
      </c>
      <c r="H75" s="109" t="s">
        <v>251</v>
      </c>
    </row>
    <row r="76" spans="1:10" ht="18" customHeight="1" x14ac:dyDescent="0.4">
      <c r="A76" s="110" t="s">
        <v>281</v>
      </c>
      <c r="B76" s="105" t="s">
        <v>226</v>
      </c>
    </row>
    <row r="77" spans="1:10" ht="18" customHeight="1" x14ac:dyDescent="0.4">
      <c r="A77" s="42" t="s">
        <v>204</v>
      </c>
      <c r="B77" s="44" t="s">
        <v>155</v>
      </c>
      <c r="D77" s="113">
        <v>56100</v>
      </c>
      <c r="E77" s="136"/>
      <c r="F77" s="122">
        <v>0</v>
      </c>
      <c r="G77" s="113">
        <v>0</v>
      </c>
      <c r="H77" s="114">
        <f>(D77-F77-G77)</f>
        <v>56100</v>
      </c>
    </row>
    <row r="78" spans="1:10" ht="18" customHeight="1" x14ac:dyDescent="0.4">
      <c r="A78" s="42" t="s">
        <v>205</v>
      </c>
      <c r="B78" s="44" t="s">
        <v>156</v>
      </c>
      <c r="D78" s="113">
        <v>81061.210000000006</v>
      </c>
      <c r="E78" s="136"/>
      <c r="F78" s="122">
        <v>0</v>
      </c>
      <c r="G78" s="113">
        <v>0</v>
      </c>
      <c r="H78" s="114">
        <f>(D78-F78-G78)</f>
        <v>81061.210000000006</v>
      </c>
    </row>
    <row r="79" spans="1:10" ht="18" customHeight="1" x14ac:dyDescent="0.4">
      <c r="A79" s="42" t="s">
        <v>206</v>
      </c>
      <c r="B79" s="44" t="s">
        <v>157</v>
      </c>
      <c r="D79" s="113">
        <v>628193.02</v>
      </c>
      <c r="E79" s="136"/>
      <c r="F79" s="122">
        <v>0</v>
      </c>
      <c r="G79" s="113">
        <v>0</v>
      </c>
      <c r="H79" s="114">
        <f>(D79-F79-G79)</f>
        <v>628193.02</v>
      </c>
      <c r="I79" s="115"/>
    </row>
    <row r="80" spans="1:10" ht="18" customHeight="1" x14ac:dyDescent="0.4">
      <c r="A80" s="42" t="s">
        <v>207</v>
      </c>
      <c r="B80" s="44" t="s">
        <v>158</v>
      </c>
      <c r="D80" s="113">
        <v>0</v>
      </c>
      <c r="E80" s="136"/>
      <c r="F80" s="122">
        <v>0</v>
      </c>
      <c r="G80" s="113">
        <v>0</v>
      </c>
      <c r="H80" s="114">
        <f>(D80-F80-G80)</f>
        <v>0</v>
      </c>
    </row>
    <row r="81" spans="1:9" ht="18" customHeight="1" x14ac:dyDescent="0.4">
      <c r="A81" s="42"/>
      <c r="H81" s="137"/>
    </row>
    <row r="82" spans="1:9" ht="18" customHeight="1" x14ac:dyDescent="0.4">
      <c r="A82" s="42" t="s">
        <v>159</v>
      </c>
      <c r="B82" s="105" t="s">
        <v>282</v>
      </c>
      <c r="C82" s="105" t="s">
        <v>253</v>
      </c>
      <c r="D82" s="114">
        <f>SUM(D77:D80)</f>
        <v>765354.23</v>
      </c>
      <c r="E82" s="138"/>
      <c r="F82" s="114">
        <f>SUM(F77:F80)</f>
        <v>0</v>
      </c>
      <c r="G82" s="114">
        <f>SUM(G77:G80)</f>
        <v>0</v>
      </c>
      <c r="H82" s="114">
        <f>SUM(H77:H80)</f>
        <v>765354.23</v>
      </c>
    </row>
    <row r="83" spans="1:9" ht="18" customHeight="1" thickBot="1" x14ac:dyDescent="0.45">
      <c r="A83" s="42"/>
      <c r="D83" s="123"/>
      <c r="E83" s="123"/>
      <c r="F83" s="123"/>
      <c r="G83" s="123"/>
      <c r="H83" s="123"/>
    </row>
    <row r="84" spans="1:9" ht="42.75" customHeight="1" x14ac:dyDescent="0.4">
      <c r="D84" s="109" t="s">
        <v>99</v>
      </c>
      <c r="E84" s="109" t="s">
        <v>100</v>
      </c>
      <c r="F84" s="109" t="s">
        <v>249</v>
      </c>
      <c r="G84" s="109" t="s">
        <v>250</v>
      </c>
      <c r="H84" s="109" t="s">
        <v>251</v>
      </c>
    </row>
    <row r="85" spans="1:9" ht="18" customHeight="1" x14ac:dyDescent="0.4">
      <c r="A85" s="110" t="s">
        <v>283</v>
      </c>
      <c r="B85" s="105" t="s">
        <v>160</v>
      </c>
    </row>
    <row r="86" spans="1:9" ht="18" customHeight="1" x14ac:dyDescent="0.4">
      <c r="A86" s="42" t="s">
        <v>165</v>
      </c>
      <c r="B86" s="44" t="s">
        <v>188</v>
      </c>
      <c r="D86" s="113">
        <v>0</v>
      </c>
      <c r="E86" s="120">
        <v>0</v>
      </c>
      <c r="F86" s="120">
        <v>0</v>
      </c>
      <c r="G86" s="120">
        <v>0</v>
      </c>
      <c r="H86" s="114">
        <f t="shared" ref="H86:H96" si="4">(D86+E86)-F86-G86</f>
        <v>0</v>
      </c>
    </row>
    <row r="87" spans="1:9" ht="18" customHeight="1" x14ac:dyDescent="0.4">
      <c r="A87" s="42" t="s">
        <v>209</v>
      </c>
      <c r="B87" s="44" t="s">
        <v>161</v>
      </c>
      <c r="D87" s="113">
        <v>0</v>
      </c>
      <c r="E87" s="120">
        <v>0</v>
      </c>
      <c r="F87" s="120">
        <v>0</v>
      </c>
      <c r="G87" s="120">
        <v>0</v>
      </c>
      <c r="H87" s="114">
        <f t="shared" si="4"/>
        <v>0</v>
      </c>
    </row>
    <row r="88" spans="1:9" ht="18" customHeight="1" x14ac:dyDescent="0.4">
      <c r="A88" s="42" t="s">
        <v>210</v>
      </c>
      <c r="B88" s="44" t="s">
        <v>186</v>
      </c>
      <c r="D88" s="113">
        <v>0</v>
      </c>
      <c r="E88" s="120">
        <v>0</v>
      </c>
      <c r="F88" s="120">
        <v>0</v>
      </c>
      <c r="G88" s="120">
        <v>0</v>
      </c>
      <c r="H88" s="114">
        <f t="shared" si="4"/>
        <v>0</v>
      </c>
    </row>
    <row r="89" spans="1:9" ht="18" customHeight="1" x14ac:dyDescent="0.4">
      <c r="A89" s="42" t="s">
        <v>211</v>
      </c>
      <c r="B89" s="44" t="s">
        <v>162</v>
      </c>
      <c r="D89" s="113">
        <v>0</v>
      </c>
      <c r="E89" s="120">
        <v>0</v>
      </c>
      <c r="F89" s="120">
        <v>0</v>
      </c>
      <c r="G89" s="120">
        <v>0</v>
      </c>
      <c r="H89" s="114">
        <f t="shared" si="4"/>
        <v>0</v>
      </c>
    </row>
    <row r="90" spans="1:9" ht="18" customHeight="1" x14ac:dyDescent="0.4">
      <c r="A90" s="42" t="s">
        <v>212</v>
      </c>
      <c r="B90" s="44" t="s">
        <v>163</v>
      </c>
      <c r="D90" s="113">
        <v>0</v>
      </c>
      <c r="E90" s="120">
        <v>0</v>
      </c>
      <c r="F90" s="120">
        <v>0</v>
      </c>
      <c r="G90" s="120">
        <v>0</v>
      </c>
      <c r="H90" s="114">
        <f t="shared" si="4"/>
        <v>0</v>
      </c>
    </row>
    <row r="91" spans="1:9" ht="18" customHeight="1" x14ac:dyDescent="0.4">
      <c r="A91" s="42" t="s">
        <v>213</v>
      </c>
      <c r="B91" s="44" t="s">
        <v>164</v>
      </c>
      <c r="D91" s="113">
        <v>84079</v>
      </c>
      <c r="E91" s="120">
        <v>1639.4736810370737</v>
      </c>
      <c r="F91" s="120">
        <v>0</v>
      </c>
      <c r="G91" s="120">
        <v>0</v>
      </c>
      <c r="H91" s="114">
        <f t="shared" si="4"/>
        <v>85718.473681037067</v>
      </c>
    </row>
    <row r="92" spans="1:9" ht="18" customHeight="1" x14ac:dyDescent="0.4">
      <c r="A92" s="42" t="s">
        <v>214</v>
      </c>
      <c r="B92" s="44" t="s">
        <v>187</v>
      </c>
      <c r="D92" s="139">
        <v>0</v>
      </c>
      <c r="E92" s="120">
        <v>0</v>
      </c>
      <c r="F92" s="120">
        <v>0</v>
      </c>
      <c r="G92" s="120">
        <v>0</v>
      </c>
      <c r="H92" s="114">
        <f t="shared" si="4"/>
        <v>0</v>
      </c>
    </row>
    <row r="93" spans="1:9" ht="18" customHeight="1" x14ac:dyDescent="0.4">
      <c r="A93" s="42" t="s">
        <v>215</v>
      </c>
      <c r="B93" s="44" t="s">
        <v>189</v>
      </c>
      <c r="D93" s="139">
        <v>0</v>
      </c>
      <c r="E93" s="120">
        <v>0</v>
      </c>
      <c r="F93" s="120">
        <v>0</v>
      </c>
      <c r="G93" s="120">
        <v>0</v>
      </c>
      <c r="H93" s="114">
        <f t="shared" si="4"/>
        <v>0</v>
      </c>
    </row>
    <row r="94" spans="1:9" ht="18" customHeight="1" x14ac:dyDescent="0.55000000000000004">
      <c r="A94" s="42" t="s">
        <v>216</v>
      </c>
      <c r="B94" s="130"/>
      <c r="D94" s="113"/>
      <c r="E94" s="120"/>
      <c r="F94" s="120"/>
      <c r="G94" s="113"/>
      <c r="H94" s="114">
        <f t="shared" si="4"/>
        <v>0</v>
      </c>
      <c r="I94"/>
    </row>
    <row r="95" spans="1:9" ht="18" customHeight="1" x14ac:dyDescent="0.55000000000000004">
      <c r="A95" s="42" t="s">
        <v>284</v>
      </c>
      <c r="B95" s="130"/>
      <c r="D95" s="113"/>
      <c r="E95" s="120"/>
      <c r="F95" s="120"/>
      <c r="G95" s="113"/>
      <c r="H95" s="114">
        <f t="shared" si="4"/>
        <v>0</v>
      </c>
      <c r="I95"/>
    </row>
    <row r="96" spans="1:9" ht="18" customHeight="1" x14ac:dyDescent="0.55000000000000004">
      <c r="A96" s="42" t="s">
        <v>285</v>
      </c>
      <c r="B96" s="130"/>
      <c r="D96" s="113"/>
      <c r="E96" s="120"/>
      <c r="F96" s="120"/>
      <c r="G96" s="113"/>
      <c r="H96" s="114">
        <f t="shared" si="4"/>
        <v>0</v>
      </c>
      <c r="I96"/>
    </row>
    <row r="97" spans="1:9" ht="18" customHeight="1" x14ac:dyDescent="0.4">
      <c r="A97" s="42"/>
    </row>
    <row r="98" spans="1:9" ht="18" customHeight="1" x14ac:dyDescent="0.4">
      <c r="A98" s="110" t="s">
        <v>166</v>
      </c>
      <c r="B98" s="105" t="s">
        <v>286</v>
      </c>
      <c r="C98" s="105" t="s">
        <v>253</v>
      </c>
      <c r="D98" s="114">
        <f>SUM(D86:D93)</f>
        <v>84079</v>
      </c>
      <c r="E98" s="114">
        <f>SUM(E86:E93)</f>
        <v>1639.4736810370737</v>
      </c>
      <c r="F98" s="114">
        <f>SUM(F86:F93)</f>
        <v>0</v>
      </c>
      <c r="G98" s="114">
        <f>SUM(G86:G93)</f>
        <v>0</v>
      </c>
      <c r="H98" s="114">
        <f>SUM(H86:H93)</f>
        <v>85718.473681037067</v>
      </c>
    </row>
    <row r="99" spans="1:9" ht="18" customHeight="1" thickBot="1" x14ac:dyDescent="0.45">
      <c r="B99" s="105"/>
      <c r="D99" s="123"/>
      <c r="E99" s="123"/>
      <c r="F99" s="123"/>
      <c r="G99" s="123"/>
      <c r="H99" s="123"/>
    </row>
    <row r="100" spans="1:9" ht="42.75" customHeight="1" x14ac:dyDescent="0.4">
      <c r="D100" s="109" t="s">
        <v>99</v>
      </c>
      <c r="E100" s="109" t="s">
        <v>100</v>
      </c>
      <c r="F100" s="109" t="s">
        <v>249</v>
      </c>
      <c r="G100" s="109" t="s">
        <v>250</v>
      </c>
      <c r="H100" s="109" t="s">
        <v>251</v>
      </c>
    </row>
    <row r="101" spans="1:9" ht="18" customHeight="1" x14ac:dyDescent="0.4">
      <c r="A101" s="110" t="s">
        <v>287</v>
      </c>
      <c r="B101" s="105" t="s">
        <v>167</v>
      </c>
    </row>
    <row r="102" spans="1:9" ht="18" customHeight="1" x14ac:dyDescent="0.4">
      <c r="A102" s="42" t="s">
        <v>219</v>
      </c>
      <c r="B102" s="44" t="s">
        <v>190</v>
      </c>
      <c r="D102" s="113">
        <v>15578</v>
      </c>
      <c r="E102" s="120">
        <v>6676.2</v>
      </c>
      <c r="F102" s="120">
        <v>0</v>
      </c>
      <c r="G102" s="113">
        <v>0</v>
      </c>
      <c r="H102" s="114">
        <f>(D102+E102)-F102-G102</f>
        <v>22254.2</v>
      </c>
    </row>
    <row r="103" spans="1:9" ht="18" customHeight="1" x14ac:dyDescent="0.4">
      <c r="A103" s="42" t="s">
        <v>220</v>
      </c>
      <c r="B103" s="44" t="s">
        <v>168</v>
      </c>
      <c r="D103" s="113">
        <v>7335</v>
      </c>
      <c r="E103" s="120">
        <f>D103*$E$114</f>
        <v>5130.9081498839159</v>
      </c>
      <c r="F103" s="120">
        <v>0</v>
      </c>
      <c r="G103" s="113">
        <v>0</v>
      </c>
      <c r="H103" s="114">
        <f>(D103+E103)-F103-G103</f>
        <v>12465.908149883915</v>
      </c>
    </row>
    <row r="104" spans="1:9" ht="18" customHeight="1" x14ac:dyDescent="0.55000000000000004">
      <c r="A104" s="42" t="s">
        <v>221</v>
      </c>
      <c r="B104" s="130"/>
      <c r="D104" s="113"/>
      <c r="E104" s="120"/>
      <c r="F104" s="120"/>
      <c r="G104" s="113"/>
      <c r="H104" s="114">
        <f>(D104+E104)-F104-G104</f>
        <v>0</v>
      </c>
      <c r="I104"/>
    </row>
    <row r="105" spans="1:9" ht="18" customHeight="1" x14ac:dyDescent="0.55000000000000004">
      <c r="A105" s="42" t="s">
        <v>288</v>
      </c>
      <c r="B105" s="130"/>
      <c r="D105" s="113"/>
      <c r="E105" s="120"/>
      <c r="F105" s="120"/>
      <c r="G105" s="113"/>
      <c r="H105" s="114">
        <f>(D105+E105)-F105-G105</f>
        <v>0</v>
      </c>
      <c r="I105"/>
    </row>
    <row r="106" spans="1:9" ht="18" customHeight="1" x14ac:dyDescent="0.55000000000000004">
      <c r="A106" s="42" t="s">
        <v>289</v>
      </c>
      <c r="B106" s="130"/>
      <c r="D106" s="113"/>
      <c r="E106" s="120"/>
      <c r="F106" s="120"/>
      <c r="G106" s="113"/>
      <c r="H106" s="114">
        <f>(D106+E106)-F106-G106</f>
        <v>0</v>
      </c>
      <c r="I106"/>
    </row>
    <row r="107" spans="1:9" ht="18" customHeight="1" x14ac:dyDescent="0.4">
      <c r="B107" s="105"/>
    </row>
    <row r="108" spans="1:9" ht="18" customHeight="1" x14ac:dyDescent="0.4">
      <c r="A108" s="110" t="s">
        <v>170</v>
      </c>
      <c r="B108" s="105" t="s">
        <v>290</v>
      </c>
      <c r="C108" s="105" t="s">
        <v>253</v>
      </c>
      <c r="D108" s="114">
        <f>SUM(D102:D103)</f>
        <v>22913</v>
      </c>
      <c r="E108" s="114">
        <f>SUM(E102:E103)</f>
        <v>11807.108149883916</v>
      </c>
      <c r="F108" s="114">
        <f>SUM(F102:F103)</f>
        <v>0</v>
      </c>
      <c r="G108" s="114">
        <f>SUM(G102:G103)</f>
        <v>0</v>
      </c>
      <c r="H108" s="114">
        <f>SUM(H102:H103)</f>
        <v>34720.108149883919</v>
      </c>
    </row>
    <row r="109" spans="1:9" ht="18" customHeight="1" thickBot="1" x14ac:dyDescent="0.45">
      <c r="A109" s="140"/>
      <c r="B109" s="141"/>
      <c r="C109" s="142"/>
      <c r="D109" s="123"/>
      <c r="E109" s="123"/>
      <c r="F109" s="123"/>
      <c r="G109" s="123"/>
      <c r="H109" s="123"/>
    </row>
    <row r="110" spans="1:9" ht="36" customHeight="1" x14ac:dyDescent="0.4">
      <c r="A110" s="110" t="s">
        <v>224</v>
      </c>
      <c r="B110" s="105" t="s">
        <v>291</v>
      </c>
      <c r="F110" s="109"/>
      <c r="G110" s="109" t="s">
        <v>292</v>
      </c>
      <c r="H110" s="109" t="s">
        <v>251</v>
      </c>
    </row>
    <row r="111" spans="1:9" ht="18" customHeight="1" x14ac:dyDescent="0.4">
      <c r="A111" s="110" t="s">
        <v>235</v>
      </c>
      <c r="B111" s="105" t="s">
        <v>293</v>
      </c>
      <c r="E111" s="105" t="s">
        <v>294</v>
      </c>
      <c r="F111" s="113">
        <v>10003851</v>
      </c>
      <c r="G111" s="113">
        <v>0</v>
      </c>
      <c r="H111" s="114">
        <f>F111-G111</f>
        <v>10003851</v>
      </c>
    </row>
    <row r="112" spans="1:9" ht="18" customHeight="1" x14ac:dyDescent="0.4">
      <c r="B112" s="105"/>
      <c r="D112" s="105"/>
    </row>
    <row r="113" spans="1:7" ht="18" customHeight="1" x14ac:dyDescent="0.4">
      <c r="A113" s="110"/>
      <c r="B113" s="105" t="s">
        <v>295</v>
      </c>
    </row>
    <row r="114" spans="1:7" ht="18" customHeight="1" x14ac:dyDescent="0.4">
      <c r="A114" s="42" t="s">
        <v>296</v>
      </c>
      <c r="B114" s="44" t="s">
        <v>297</v>
      </c>
      <c r="D114" s="143" t="s">
        <v>298</v>
      </c>
      <c r="E114" s="144">
        <v>0.69951031354927273</v>
      </c>
      <c r="F114" s="143" t="s">
        <v>299</v>
      </c>
      <c r="G114" s="144">
        <v>0.13135276680986679</v>
      </c>
    </row>
    <row r="115" spans="1:7" ht="18" customHeight="1" x14ac:dyDescent="0.4">
      <c r="A115" s="42"/>
      <c r="B115" s="105"/>
      <c r="F115" s="126"/>
    </row>
    <row r="116" spans="1:7" ht="18" customHeight="1" x14ac:dyDescent="0.4">
      <c r="A116" s="42" t="s">
        <v>300</v>
      </c>
      <c r="B116" s="105" t="s">
        <v>301</v>
      </c>
      <c r="F116" s="126"/>
    </row>
    <row r="117" spans="1:7" ht="18" customHeight="1" x14ac:dyDescent="0.4">
      <c r="A117" s="42" t="s">
        <v>302</v>
      </c>
      <c r="B117" s="44" t="s">
        <v>303</v>
      </c>
      <c r="E117" s="113">
        <v>469881468</v>
      </c>
      <c r="F117" s="145"/>
    </row>
    <row r="118" spans="1:7" ht="18" customHeight="1" x14ac:dyDescent="0.4">
      <c r="A118" s="42" t="s">
        <v>304</v>
      </c>
      <c r="B118" s="44" t="s">
        <v>305</v>
      </c>
      <c r="E118" s="113">
        <v>15387303</v>
      </c>
      <c r="F118" s="145"/>
    </row>
    <row r="119" spans="1:7" ht="18" customHeight="1" x14ac:dyDescent="0.4">
      <c r="A119" s="42" t="s">
        <v>306</v>
      </c>
      <c r="B119" s="105" t="s">
        <v>307</v>
      </c>
      <c r="E119" s="114">
        <f>SUM(E117:E118)</f>
        <v>485268771</v>
      </c>
      <c r="F119" s="146"/>
    </row>
    <row r="120" spans="1:7" ht="18" customHeight="1" x14ac:dyDescent="0.4">
      <c r="A120" s="42"/>
      <c r="B120" s="105"/>
      <c r="F120" s="126"/>
    </row>
    <row r="121" spans="1:7" ht="18" customHeight="1" x14ac:dyDescent="0.4">
      <c r="A121" s="42" t="s">
        <v>308</v>
      </c>
      <c r="B121" s="105" t="s">
        <v>309</v>
      </c>
      <c r="E121" s="113">
        <v>478452262</v>
      </c>
      <c r="F121" s="145"/>
    </row>
    <row r="122" spans="1:7" ht="18" customHeight="1" x14ac:dyDescent="0.4">
      <c r="A122" s="42"/>
      <c r="F122" s="126"/>
    </row>
    <row r="123" spans="1:7" ht="18" customHeight="1" x14ac:dyDescent="0.4">
      <c r="A123" s="42" t="s">
        <v>310</v>
      </c>
      <c r="B123" s="105" t="s">
        <v>311</v>
      </c>
      <c r="E123" s="113">
        <v>6816509</v>
      </c>
      <c r="F123" s="145"/>
    </row>
    <row r="124" spans="1:7" ht="18" customHeight="1" x14ac:dyDescent="0.4">
      <c r="A124" s="42"/>
      <c r="F124" s="126"/>
    </row>
    <row r="125" spans="1:7" ht="18" customHeight="1" x14ac:dyDescent="0.4">
      <c r="A125" s="42" t="s">
        <v>312</v>
      </c>
      <c r="B125" s="105" t="s">
        <v>313</v>
      </c>
      <c r="E125" s="113">
        <v>-39617718</v>
      </c>
      <c r="F125" s="145"/>
    </row>
    <row r="126" spans="1:7" ht="18" customHeight="1" x14ac:dyDescent="0.4">
      <c r="A126" s="42"/>
      <c r="F126" s="126"/>
    </row>
    <row r="127" spans="1:7" ht="18" customHeight="1" x14ac:dyDescent="0.4">
      <c r="A127" s="42" t="s">
        <v>314</v>
      </c>
      <c r="B127" s="105" t="s">
        <v>315</v>
      </c>
      <c r="E127" s="113">
        <v>-32801209</v>
      </c>
      <c r="F127" s="145"/>
    </row>
    <row r="128" spans="1:7" ht="18" customHeight="1" x14ac:dyDescent="0.4">
      <c r="A128" s="42"/>
    </row>
    <row r="129" spans="1:9" ht="42.75" customHeight="1" x14ac:dyDescent="0.4">
      <c r="D129" s="109" t="s">
        <v>99</v>
      </c>
      <c r="E129" s="109" t="s">
        <v>100</v>
      </c>
      <c r="F129" s="109" t="s">
        <v>249</v>
      </c>
      <c r="G129" s="109" t="s">
        <v>250</v>
      </c>
      <c r="H129" s="109" t="s">
        <v>251</v>
      </c>
    </row>
    <row r="130" spans="1:9" ht="18" customHeight="1" x14ac:dyDescent="0.4">
      <c r="A130" s="110" t="s">
        <v>316</v>
      </c>
      <c r="B130" s="105" t="s">
        <v>172</v>
      </c>
    </row>
    <row r="131" spans="1:9" ht="18" customHeight="1" x14ac:dyDescent="0.4">
      <c r="A131" s="42" t="s">
        <v>229</v>
      </c>
      <c r="B131" s="44" t="s">
        <v>173</v>
      </c>
      <c r="D131" s="113">
        <v>0</v>
      </c>
      <c r="E131" s="113">
        <v>0</v>
      </c>
      <c r="F131" s="113">
        <v>0</v>
      </c>
      <c r="G131" s="113">
        <v>0</v>
      </c>
      <c r="H131" s="114">
        <f>(D131+E131)-F131-G131</f>
        <v>0</v>
      </c>
    </row>
    <row r="132" spans="1:9" ht="18" customHeight="1" x14ac:dyDescent="0.4">
      <c r="A132" s="42" t="s">
        <v>230</v>
      </c>
      <c r="B132" s="44" t="s">
        <v>10</v>
      </c>
      <c r="D132" s="113">
        <v>0</v>
      </c>
      <c r="E132" s="113">
        <v>0</v>
      </c>
      <c r="F132" s="113">
        <v>0</v>
      </c>
      <c r="G132" s="113">
        <v>0</v>
      </c>
      <c r="H132" s="114">
        <f>(D132+E132)-F132-G132</f>
        <v>0</v>
      </c>
    </row>
    <row r="133" spans="1:9" ht="18" customHeight="1" x14ac:dyDescent="0.55000000000000004">
      <c r="A133" s="42" t="s">
        <v>231</v>
      </c>
      <c r="B133" s="43"/>
      <c r="D133" s="113"/>
      <c r="E133" s="120"/>
      <c r="F133" s="120"/>
      <c r="G133" s="113"/>
      <c r="H133" s="114">
        <f>(D133+E133)-F133-G133</f>
        <v>0</v>
      </c>
      <c r="I133"/>
    </row>
    <row r="134" spans="1:9" ht="18" customHeight="1" x14ac:dyDescent="0.55000000000000004">
      <c r="A134" s="42" t="s">
        <v>317</v>
      </c>
      <c r="B134" s="43"/>
      <c r="D134" s="113"/>
      <c r="E134" s="120"/>
      <c r="F134" s="120"/>
      <c r="G134" s="113"/>
      <c r="H134" s="114">
        <f>(D134+E134)-F134-G134</f>
        <v>0</v>
      </c>
      <c r="I134"/>
    </row>
    <row r="135" spans="1:9" ht="18" customHeight="1" x14ac:dyDescent="0.55000000000000004">
      <c r="A135" s="42" t="s">
        <v>318</v>
      </c>
      <c r="B135" s="43"/>
      <c r="D135" s="113"/>
      <c r="E135" s="120"/>
      <c r="F135" s="120"/>
      <c r="G135" s="113"/>
      <c r="H135" s="114">
        <f>(D135+E135)-F135-G135</f>
        <v>0</v>
      </c>
      <c r="I135"/>
    </row>
    <row r="136" spans="1:9" ht="18" customHeight="1" x14ac:dyDescent="0.4">
      <c r="A136" s="110"/>
    </row>
    <row r="137" spans="1:9" ht="18" customHeight="1" x14ac:dyDescent="0.4">
      <c r="A137" s="110" t="s">
        <v>174</v>
      </c>
      <c r="B137" s="105" t="s">
        <v>319</v>
      </c>
      <c r="D137" s="114">
        <f>SUM(D131:D132)</f>
        <v>0</v>
      </c>
      <c r="E137" s="114">
        <f>SUM(E131:E132)</f>
        <v>0</v>
      </c>
      <c r="F137" s="114">
        <f>SUM(F131:F132)</f>
        <v>0</v>
      </c>
      <c r="G137" s="114">
        <f>SUM(G131:G132)</f>
        <v>0</v>
      </c>
      <c r="H137" s="114">
        <f>SUM(H131:H132)</f>
        <v>0</v>
      </c>
    </row>
    <row r="138" spans="1:9" ht="18" customHeight="1" thickBot="1" x14ac:dyDescent="0.45">
      <c r="A138" s="44"/>
      <c r="D138" s="123"/>
      <c r="E138" s="123"/>
      <c r="F138" s="123"/>
      <c r="G138" s="123"/>
      <c r="H138" s="123"/>
    </row>
    <row r="139" spans="1:9" ht="42.75" customHeight="1" x14ac:dyDescent="0.4">
      <c r="D139" s="109" t="s">
        <v>99</v>
      </c>
      <c r="E139" s="109" t="s">
        <v>100</v>
      </c>
      <c r="F139" s="109" t="s">
        <v>249</v>
      </c>
      <c r="G139" s="109" t="s">
        <v>250</v>
      </c>
      <c r="H139" s="109" t="s">
        <v>251</v>
      </c>
    </row>
    <row r="140" spans="1:9" ht="18" customHeight="1" x14ac:dyDescent="0.4">
      <c r="A140" s="110" t="s">
        <v>320</v>
      </c>
      <c r="B140" s="105" t="s">
        <v>175</v>
      </c>
    </row>
    <row r="141" spans="1:9" ht="18" customHeight="1" x14ac:dyDescent="0.4">
      <c r="A141" s="42" t="s">
        <v>137</v>
      </c>
      <c r="B141" s="105" t="s">
        <v>6</v>
      </c>
      <c r="D141" s="147">
        <f>D36</f>
        <v>1371371.3</v>
      </c>
      <c r="E141" s="147">
        <f>E36</f>
        <v>959288.36805547378</v>
      </c>
      <c r="F141" s="147">
        <f>F36</f>
        <v>0</v>
      </c>
      <c r="G141" s="147">
        <f>G36</f>
        <v>54213.68</v>
      </c>
      <c r="H141" s="147">
        <f>H36</f>
        <v>2276445.9880554737</v>
      </c>
    </row>
    <row r="142" spans="1:9" ht="18" customHeight="1" x14ac:dyDescent="0.4">
      <c r="A142" s="42" t="s">
        <v>148</v>
      </c>
      <c r="B142" s="105" t="s">
        <v>176</v>
      </c>
      <c r="D142" s="147">
        <f>D49</f>
        <v>19164</v>
      </c>
      <c r="E142" s="147">
        <f>E49</f>
        <v>13405.415648858263</v>
      </c>
      <c r="F142" s="147">
        <f>F49</f>
        <v>0</v>
      </c>
      <c r="G142" s="147">
        <f>G49</f>
        <v>0</v>
      </c>
      <c r="H142" s="147">
        <f>H49</f>
        <v>32569.415648858263</v>
      </c>
    </row>
    <row r="143" spans="1:9" ht="18" customHeight="1" x14ac:dyDescent="0.4">
      <c r="A143" s="42" t="s">
        <v>200</v>
      </c>
      <c r="B143" s="105" t="s">
        <v>177</v>
      </c>
      <c r="D143" s="147">
        <f>D64</f>
        <v>84916070.43064262</v>
      </c>
      <c r="E143" s="147">
        <f>E64</f>
        <v>15845282.77148168</v>
      </c>
      <c r="F143" s="147">
        <f>F64</f>
        <v>0</v>
      </c>
      <c r="G143" s="147">
        <f>G64</f>
        <v>62350481.340000004</v>
      </c>
      <c r="H143" s="147">
        <f>H64</f>
        <v>38410871.862124287</v>
      </c>
    </row>
    <row r="144" spans="1:9" ht="18" customHeight="1" x14ac:dyDescent="0.4">
      <c r="A144" s="42" t="s">
        <v>154</v>
      </c>
      <c r="B144" s="105" t="s">
        <v>8</v>
      </c>
      <c r="D144" s="147">
        <f>D74</f>
        <v>368735.77999999997</v>
      </c>
      <c r="E144" s="147">
        <f>E74</f>
        <v>257934.48108463563</v>
      </c>
      <c r="F144" s="147">
        <f>F74</f>
        <v>0</v>
      </c>
      <c r="G144" s="147">
        <f>G74</f>
        <v>280274.67000000004</v>
      </c>
      <c r="H144" s="147">
        <f>H74</f>
        <v>346395.59108463558</v>
      </c>
    </row>
    <row r="145" spans="1:9" ht="18" customHeight="1" x14ac:dyDescent="0.4">
      <c r="A145" s="42" t="s">
        <v>159</v>
      </c>
      <c r="B145" s="105" t="s">
        <v>9</v>
      </c>
      <c r="D145" s="147">
        <f>D82</f>
        <v>765354.23</v>
      </c>
      <c r="E145" s="147">
        <f>E82</f>
        <v>0</v>
      </c>
      <c r="F145" s="147">
        <f>F82</f>
        <v>0</v>
      </c>
      <c r="G145" s="147">
        <f>G82</f>
        <v>0</v>
      </c>
      <c r="H145" s="147">
        <f>H82</f>
        <v>765354.23</v>
      </c>
    </row>
    <row r="146" spans="1:9" ht="18" customHeight="1" x14ac:dyDescent="0.4">
      <c r="A146" s="42" t="s">
        <v>166</v>
      </c>
      <c r="B146" s="105" t="s">
        <v>178</v>
      </c>
      <c r="D146" s="147">
        <f>D98</f>
        <v>84079</v>
      </c>
      <c r="E146" s="147">
        <f>E98</f>
        <v>1639.4736810370737</v>
      </c>
      <c r="F146" s="147">
        <f>F98</f>
        <v>0</v>
      </c>
      <c r="G146" s="147">
        <f>G98</f>
        <v>0</v>
      </c>
      <c r="H146" s="147">
        <f>H98</f>
        <v>85718.473681037067</v>
      </c>
    </row>
    <row r="147" spans="1:9" ht="18" customHeight="1" x14ac:dyDescent="0.4">
      <c r="A147" s="42" t="s">
        <v>170</v>
      </c>
      <c r="B147" s="105" t="s">
        <v>11</v>
      </c>
      <c r="D147" s="114">
        <f>D108</f>
        <v>22913</v>
      </c>
      <c r="E147" s="114">
        <f>E108</f>
        <v>11807.108149883916</v>
      </c>
      <c r="F147" s="114">
        <f>F108</f>
        <v>0</v>
      </c>
      <c r="G147" s="114">
        <f>G108</f>
        <v>0</v>
      </c>
      <c r="H147" s="114">
        <f>H108</f>
        <v>34720.108149883919</v>
      </c>
    </row>
    <row r="148" spans="1:9" ht="18" customHeight="1" x14ac:dyDescent="0.4">
      <c r="A148" s="42" t="s">
        <v>235</v>
      </c>
      <c r="B148" s="105" t="s">
        <v>179</v>
      </c>
      <c r="D148" s="148" t="s">
        <v>321</v>
      </c>
      <c r="E148" s="148" t="s">
        <v>321</v>
      </c>
      <c r="F148" s="148"/>
      <c r="G148" s="148" t="s">
        <v>321</v>
      </c>
      <c r="H148" s="147">
        <f>H111</f>
        <v>10003851</v>
      </c>
    </row>
    <row r="149" spans="1:9" ht="18" customHeight="1" x14ac:dyDescent="0.4">
      <c r="A149" s="42" t="s">
        <v>174</v>
      </c>
      <c r="B149" s="105" t="s">
        <v>180</v>
      </c>
      <c r="D149" s="114">
        <f>D137</f>
        <v>0</v>
      </c>
      <c r="E149" s="114">
        <f>E137</f>
        <v>0</v>
      </c>
      <c r="F149" s="114">
        <f>F137</f>
        <v>0</v>
      </c>
      <c r="G149" s="114">
        <f>G137</f>
        <v>0</v>
      </c>
      <c r="H149" s="114">
        <f>H137</f>
        <v>0</v>
      </c>
    </row>
    <row r="150" spans="1:9" ht="18" customHeight="1" x14ac:dyDescent="0.4">
      <c r="A150" s="42" t="s">
        <v>107</v>
      </c>
      <c r="B150" s="105" t="s">
        <v>108</v>
      </c>
      <c r="D150" s="114">
        <f>D18</f>
        <v>6397288.1662212443</v>
      </c>
      <c r="E150" s="114">
        <f>E18</f>
        <v>0</v>
      </c>
      <c r="F150" s="114">
        <f>F18</f>
        <v>0</v>
      </c>
      <c r="G150" s="114">
        <f>G18</f>
        <v>5171840.8520854563</v>
      </c>
      <c r="H150" s="114">
        <f>H18</f>
        <v>1225447.314135788</v>
      </c>
    </row>
    <row r="151" spans="1:9" ht="18" customHeight="1" thickBot="1" x14ac:dyDescent="0.45">
      <c r="B151" s="105"/>
      <c r="D151" s="149"/>
      <c r="E151" s="149"/>
      <c r="F151" s="149"/>
      <c r="G151" s="149"/>
      <c r="H151" s="149"/>
    </row>
    <row r="152" spans="1:9" ht="18" customHeight="1" thickBot="1" x14ac:dyDescent="0.45">
      <c r="A152" s="110" t="s">
        <v>181</v>
      </c>
      <c r="B152" s="105" t="s">
        <v>175</v>
      </c>
      <c r="D152" s="150">
        <f>SUM(D141:D150)</f>
        <v>93944975.906863868</v>
      </c>
      <c r="E152" s="150">
        <f>SUM(E141:E150)</f>
        <v>17089357.618101567</v>
      </c>
      <c r="F152" s="150">
        <f>SUM(F141:F150)</f>
        <v>0</v>
      </c>
      <c r="G152" s="150">
        <f>SUM(G141:G150)</f>
        <v>67856810.542085469</v>
      </c>
      <c r="H152" s="150">
        <f>SUM(H141:H150)</f>
        <v>53181373.982879966</v>
      </c>
    </row>
    <row r="153" spans="1:9" ht="18" customHeight="1" thickBot="1" x14ac:dyDescent="0.45">
      <c r="E153" s="151"/>
      <c r="H153" s="152"/>
      <c r="I153" s="115"/>
    </row>
    <row r="154" spans="1:9" ht="18" customHeight="1" thickBot="1" x14ac:dyDescent="0.45">
      <c r="A154" s="110" t="s">
        <v>322</v>
      </c>
      <c r="B154" s="105" t="s">
        <v>323</v>
      </c>
      <c r="D154" s="153">
        <f>H152/E121</f>
        <v>0.11115293668081763</v>
      </c>
    </row>
    <row r="155" spans="1:9" ht="18" customHeight="1" thickBot="1" x14ac:dyDescent="0.45">
      <c r="A155" s="110" t="s">
        <v>324</v>
      </c>
      <c r="B155" s="105" t="s">
        <v>325</v>
      </c>
      <c r="D155" s="153">
        <f>H152/E127</f>
        <v>-1.6213235915444448</v>
      </c>
    </row>
  </sheetData>
  <mergeCells count="8">
    <mergeCell ref="C11:G11"/>
    <mergeCell ref="B13:D13"/>
    <mergeCell ref="C2:D2"/>
    <mergeCell ref="C5:G5"/>
    <mergeCell ref="C6:G6"/>
    <mergeCell ref="C7:G7"/>
    <mergeCell ref="C9:G9"/>
    <mergeCell ref="C10:G10"/>
  </mergeCells>
  <hyperlinks>
    <hyperlink ref="C11" r:id="rId1" xr:uid="{C6A78B1E-1B29-4391-8982-99B28F6DD75B}"/>
  </hyperlinks>
  <printOptions headings="1" gridLines="1"/>
  <pageMargins left="0.17" right="0.16" top="0.35" bottom="0.32" header="0.17" footer="0.17"/>
  <pageSetup scale="59" fitToHeight="3" orientation="landscape" horizontalDpi="200" verticalDpi="200" r:id="rId2"/>
  <headerFooter alignWithMargins="0">
    <oddFooter>&amp;L&amp;Z&amp;F.xls&amp;C&amp;P of &amp;N&amp;R&amp;D</oddFooter>
  </headerFooter>
  <rowBreaks count="4" manualBreakCount="4">
    <brk id="37" max="16383" man="1"/>
    <brk id="74" max="16383" man="1"/>
    <brk id="109" max="16383" man="1"/>
    <brk id="138" max="16383" man="1"/>
  </rowBreak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55ED-D76B-4B05-8A29-877ADDD65EA3}">
  <sheetPr>
    <pageSetUpPr fitToPage="1"/>
  </sheetPr>
  <dimension ref="A1:J155"/>
  <sheetViews>
    <sheetView showGridLines="0" topLeftCell="A134" zoomScale="85" zoomScaleNormal="85" zoomScaleSheetLayoutView="80" workbookViewId="0">
      <selection activeCell="G150" sqref="G150"/>
    </sheetView>
  </sheetViews>
  <sheetFormatPr defaultColWidth="9" defaultRowHeight="18" customHeight="1" x14ac:dyDescent="0.55000000000000004"/>
  <cols>
    <col min="1" max="1" width="8.26171875" style="102" customWidth="1"/>
    <col min="2" max="2" width="55.41796875" style="44" bestFit="1" customWidth="1"/>
    <col min="3" max="3" width="12.41796875" style="44" customWidth="1"/>
    <col min="4" max="4" width="17.15625" style="44" customWidth="1"/>
    <col min="5" max="6" width="21.15625" style="44" customWidth="1"/>
    <col min="7" max="7" width="19.83984375" style="44" customWidth="1"/>
    <col min="8" max="8" width="17.578125" style="44" customWidth="1"/>
    <col min="9" max="9" width="28.41796875" customWidth="1"/>
    <col min="10" max="16384" width="9" style="44"/>
  </cols>
  <sheetData>
    <row r="1" spans="1:8" ht="18" customHeight="1" x14ac:dyDescent="0.55000000000000004">
      <c r="C1" s="154"/>
      <c r="D1" s="154"/>
      <c r="E1" s="154"/>
      <c r="F1" s="154"/>
      <c r="G1" s="154"/>
      <c r="H1" s="154"/>
    </row>
    <row r="2" spans="1:8" ht="18" customHeight="1" x14ac:dyDescent="0.55000000000000004">
      <c r="C2" s="530"/>
      <c r="D2" s="530"/>
    </row>
    <row r="3" spans="1:8" ht="18" customHeight="1" x14ac:dyDescent="0.55000000000000004">
      <c r="B3" s="105" t="s">
        <v>237</v>
      </c>
    </row>
    <row r="5" spans="1:8" ht="18" customHeight="1" x14ac:dyDescent="0.55000000000000004">
      <c r="B5" s="42" t="s">
        <v>238</v>
      </c>
      <c r="C5" s="534" t="s">
        <v>326</v>
      </c>
      <c r="D5" s="534"/>
      <c r="E5" s="534"/>
      <c r="F5" s="155"/>
    </row>
    <row r="6" spans="1:8" ht="18" customHeight="1" x14ac:dyDescent="0.55000000000000004">
      <c r="B6" s="42" t="s">
        <v>239</v>
      </c>
      <c r="C6" s="156" t="s">
        <v>327</v>
      </c>
      <c r="D6" s="157"/>
      <c r="E6" s="157"/>
      <c r="F6" s="158"/>
    </row>
    <row r="7" spans="1:8" ht="18" customHeight="1" x14ac:dyDescent="0.55000000000000004">
      <c r="B7" s="42" t="s">
        <v>241</v>
      </c>
      <c r="C7" s="156">
        <v>8246</v>
      </c>
      <c r="D7" s="156"/>
      <c r="E7" s="156"/>
      <c r="F7" s="159"/>
    </row>
    <row r="8" spans="1:8" ht="18" customHeight="1" x14ac:dyDescent="0.55000000000000004">
      <c r="C8" s="160"/>
      <c r="D8" s="160"/>
      <c r="E8" s="160"/>
      <c r="F8" s="126"/>
    </row>
    <row r="9" spans="1:8" ht="18" customHeight="1" x14ac:dyDescent="0.55000000000000004">
      <c r="B9" s="42" t="s">
        <v>243</v>
      </c>
      <c r="C9" s="535" t="s">
        <v>328</v>
      </c>
      <c r="D9" s="535"/>
      <c r="E9" s="535"/>
      <c r="F9" s="155"/>
    </row>
    <row r="10" spans="1:8" ht="18" customHeight="1" x14ac:dyDescent="0.55000000000000004">
      <c r="B10" s="42" t="s">
        <v>245</v>
      </c>
      <c r="C10" s="162"/>
      <c r="D10" s="162"/>
      <c r="E10" s="162"/>
      <c r="F10" s="163"/>
    </row>
    <row r="11" spans="1:8" ht="18" customHeight="1" x14ac:dyDescent="0.55000000000000004">
      <c r="B11" s="42" t="s">
        <v>247</v>
      </c>
      <c r="C11" s="164"/>
      <c r="D11" s="164"/>
      <c r="E11" s="164"/>
      <c r="F11" s="155"/>
    </row>
    <row r="12" spans="1:8" ht="18" customHeight="1" x14ac:dyDescent="0.55000000000000004">
      <c r="B12" s="42"/>
      <c r="C12" s="42"/>
    </row>
    <row r="13" spans="1:8" ht="24.75" customHeight="1" x14ac:dyDescent="0.55000000000000004">
      <c r="B13" s="536"/>
      <c r="C13" s="537"/>
      <c r="D13" s="538"/>
      <c r="E13" s="154"/>
      <c r="F13" s="154"/>
    </row>
    <row r="14" spans="1:8" ht="18" customHeight="1" x14ac:dyDescent="0.55000000000000004">
      <c r="B14" s="107"/>
    </row>
    <row r="15" spans="1:8" ht="18" customHeight="1" x14ac:dyDescent="0.55000000000000004">
      <c r="B15" s="107"/>
    </row>
    <row r="16" spans="1:8" ht="45" customHeight="1" x14ac:dyDescent="0.55000000000000004">
      <c r="A16" s="168" t="s">
        <v>98</v>
      </c>
      <c r="B16" s="154"/>
      <c r="C16" s="154"/>
      <c r="D16" s="109" t="s">
        <v>99</v>
      </c>
      <c r="E16" s="109" t="s">
        <v>100</v>
      </c>
      <c r="F16" s="109" t="s">
        <v>249</v>
      </c>
      <c r="G16" s="109" t="s">
        <v>250</v>
      </c>
      <c r="H16" s="109" t="s">
        <v>251</v>
      </c>
    </row>
    <row r="17" spans="1:9" ht="18" customHeight="1" x14ac:dyDescent="0.55000000000000004">
      <c r="A17" s="110" t="s">
        <v>105</v>
      </c>
      <c r="B17" s="105" t="s">
        <v>106</v>
      </c>
    </row>
    <row r="18" spans="1:9" ht="18" customHeight="1" x14ac:dyDescent="0.55000000000000004">
      <c r="A18" s="42" t="s">
        <v>107</v>
      </c>
      <c r="B18" s="44" t="s">
        <v>108</v>
      </c>
      <c r="D18" s="111">
        <v>26835393.572193913</v>
      </c>
      <c r="E18" s="111"/>
      <c r="F18" s="111"/>
      <c r="G18" s="111">
        <v>21694877.75949971</v>
      </c>
      <c r="H18" s="169">
        <f>(D18+E18)-G18</f>
        <v>5140515.8126942031</v>
      </c>
    </row>
    <row r="19" spans="1:9" ht="45" customHeight="1" x14ac:dyDescent="0.55000000000000004">
      <c r="A19" s="168" t="s">
        <v>109</v>
      </c>
      <c r="B19" s="154"/>
      <c r="C19" s="154"/>
      <c r="D19" s="109" t="s">
        <v>99</v>
      </c>
      <c r="E19" s="109" t="s">
        <v>100</v>
      </c>
      <c r="F19" s="109" t="s">
        <v>249</v>
      </c>
      <c r="G19" s="109" t="s">
        <v>250</v>
      </c>
      <c r="H19" s="109" t="s">
        <v>251</v>
      </c>
    </row>
    <row r="20" spans="1:9" ht="18" customHeight="1" x14ac:dyDescent="0.55000000000000004">
      <c r="A20" s="110" t="s">
        <v>112</v>
      </c>
      <c r="B20" s="105" t="s">
        <v>113</v>
      </c>
    </row>
    <row r="21" spans="1:9" ht="18" customHeight="1" x14ac:dyDescent="0.55000000000000004">
      <c r="A21" s="42" t="s">
        <v>114</v>
      </c>
      <c r="B21" s="44" t="s">
        <v>115</v>
      </c>
      <c r="D21" s="170">
        <v>555609.94583544869</v>
      </c>
      <c r="E21" s="171">
        <v>329136.33133798814</v>
      </c>
      <c r="F21" s="170">
        <v>0</v>
      </c>
      <c r="G21" s="125"/>
      <c r="H21" s="172">
        <v>884746.28</v>
      </c>
      <c r="I21" s="173"/>
    </row>
    <row r="22" spans="1:9" ht="18" customHeight="1" x14ac:dyDescent="0.55000000000000004">
      <c r="A22" s="42" t="s">
        <v>116</v>
      </c>
      <c r="B22" s="44" t="s">
        <v>117</v>
      </c>
      <c r="D22" s="170">
        <v>185352.7646292111</v>
      </c>
      <c r="E22" s="171">
        <v>109800.6423583353</v>
      </c>
      <c r="F22" s="170"/>
      <c r="G22" s="125"/>
      <c r="H22" s="172">
        <v>295153.40698754642</v>
      </c>
      <c r="I22" s="173"/>
    </row>
    <row r="23" spans="1:9" ht="18" customHeight="1" x14ac:dyDescent="0.55000000000000004">
      <c r="A23" s="42" t="s">
        <v>118</v>
      </c>
      <c r="B23" s="44" t="s">
        <v>119</v>
      </c>
      <c r="D23" s="170">
        <v>0</v>
      </c>
      <c r="E23" s="171">
        <v>0</v>
      </c>
      <c r="F23" s="170"/>
      <c r="G23" s="125"/>
      <c r="H23" s="172">
        <v>0</v>
      </c>
      <c r="I23" s="173"/>
    </row>
    <row r="24" spans="1:9" ht="18" customHeight="1" x14ac:dyDescent="0.55000000000000004">
      <c r="A24" s="42" t="s">
        <v>120</v>
      </c>
      <c r="B24" s="44" t="s">
        <v>121</v>
      </c>
      <c r="D24" s="170">
        <v>0</v>
      </c>
      <c r="E24" s="171">
        <v>0</v>
      </c>
      <c r="F24" s="170"/>
      <c r="G24" s="125"/>
      <c r="H24" s="172">
        <v>0</v>
      </c>
      <c r="I24" s="173"/>
    </row>
    <row r="25" spans="1:9" ht="18" customHeight="1" x14ac:dyDescent="0.55000000000000004">
      <c r="A25" s="42" t="s">
        <v>122</v>
      </c>
      <c r="B25" s="44" t="s">
        <v>123</v>
      </c>
      <c r="D25" s="170">
        <v>108222.40000000001</v>
      </c>
      <c r="E25" s="171">
        <v>64109.586179261103</v>
      </c>
      <c r="F25" s="170"/>
      <c r="G25" s="125"/>
      <c r="H25" s="172">
        <v>172331.98617926112</v>
      </c>
      <c r="I25" s="173"/>
    </row>
    <row r="26" spans="1:9" ht="18" customHeight="1" x14ac:dyDescent="0.55000000000000004">
      <c r="A26" s="42" t="s">
        <v>124</v>
      </c>
      <c r="B26" s="44" t="s">
        <v>125</v>
      </c>
      <c r="D26" s="170">
        <v>0</v>
      </c>
      <c r="E26" s="171">
        <v>0</v>
      </c>
      <c r="F26" s="170"/>
      <c r="G26" s="125"/>
      <c r="H26" s="172">
        <v>0</v>
      </c>
      <c r="I26" s="173"/>
    </row>
    <row r="27" spans="1:9" ht="18" customHeight="1" x14ac:dyDescent="0.55000000000000004">
      <c r="A27" s="42" t="s">
        <v>126</v>
      </c>
      <c r="B27" s="44" t="s">
        <v>185</v>
      </c>
      <c r="D27" s="170">
        <v>0</v>
      </c>
      <c r="E27" s="171">
        <v>0</v>
      </c>
      <c r="F27" s="170"/>
      <c r="G27" s="125"/>
      <c r="H27" s="172">
        <v>0</v>
      </c>
      <c r="I27" s="173"/>
    </row>
    <row r="28" spans="1:9" ht="18" customHeight="1" x14ac:dyDescent="0.55000000000000004">
      <c r="A28" s="42" t="s">
        <v>127</v>
      </c>
      <c r="B28" s="44" t="s">
        <v>128</v>
      </c>
      <c r="D28" s="170">
        <v>89959.999999999985</v>
      </c>
      <c r="E28" s="171">
        <v>53291.170521872802</v>
      </c>
      <c r="F28" s="170"/>
      <c r="G28" s="125"/>
      <c r="H28" s="172">
        <v>143251.17052187279</v>
      </c>
      <c r="I28" s="173"/>
    </row>
    <row r="29" spans="1:9" ht="18" customHeight="1" x14ac:dyDescent="0.55000000000000004">
      <c r="A29" s="42" t="s">
        <v>129</v>
      </c>
      <c r="B29" s="44" t="s">
        <v>130</v>
      </c>
      <c r="D29" s="170">
        <v>692397</v>
      </c>
      <c r="E29" s="171">
        <v>410167.25873536203</v>
      </c>
      <c r="F29" s="170">
        <v>246636</v>
      </c>
      <c r="G29" s="125"/>
      <c r="H29" s="172">
        <v>855928.25873536197</v>
      </c>
      <c r="I29" s="173"/>
    </row>
    <row r="30" spans="1:9" ht="18" customHeight="1" x14ac:dyDescent="0.55000000000000004">
      <c r="A30" s="42" t="s">
        <v>131</v>
      </c>
      <c r="B30" s="127"/>
      <c r="D30" s="125"/>
      <c r="E30" s="125"/>
      <c r="F30" s="125"/>
      <c r="G30" s="125"/>
      <c r="H30" s="174"/>
    </row>
    <row r="31" spans="1:9" ht="18" customHeight="1" x14ac:dyDescent="0.55000000000000004">
      <c r="A31" s="42" t="s">
        <v>133</v>
      </c>
      <c r="B31" s="43"/>
      <c r="D31" s="170"/>
      <c r="E31" s="171"/>
      <c r="F31" s="170"/>
      <c r="G31" s="125"/>
      <c r="H31" s="172"/>
    </row>
    <row r="32" spans="1:9" ht="18" customHeight="1" x14ac:dyDescent="0.55000000000000004">
      <c r="A32" s="42" t="s">
        <v>134</v>
      </c>
      <c r="B32" s="43"/>
      <c r="D32" s="170"/>
      <c r="E32" s="171"/>
      <c r="F32" s="170"/>
      <c r="G32" s="125"/>
      <c r="H32" s="172"/>
    </row>
    <row r="33" spans="1:9" ht="18" customHeight="1" x14ac:dyDescent="0.55000000000000004">
      <c r="A33" s="42" t="s">
        <v>135</v>
      </c>
      <c r="B33" s="43"/>
      <c r="D33" s="125"/>
      <c r="E33" s="171"/>
      <c r="F33" s="170"/>
      <c r="G33" s="125"/>
      <c r="H33" s="172"/>
    </row>
    <row r="34" spans="1:9" ht="18" customHeight="1" x14ac:dyDescent="0.55000000000000004">
      <c r="A34" s="42" t="s">
        <v>136</v>
      </c>
      <c r="B34" s="43"/>
      <c r="D34" s="170"/>
      <c r="E34" s="125"/>
      <c r="F34" s="170"/>
      <c r="G34" s="125"/>
      <c r="H34" s="172"/>
    </row>
    <row r="35" spans="1:9" ht="18" customHeight="1" x14ac:dyDescent="0.55000000000000004">
      <c r="D35"/>
      <c r="E35"/>
      <c r="F35"/>
      <c r="G35" s="175"/>
      <c r="H35" s="176"/>
    </row>
    <row r="36" spans="1:9" ht="18" customHeight="1" x14ac:dyDescent="0.55000000000000004">
      <c r="A36" s="110" t="s">
        <v>137</v>
      </c>
      <c r="B36" s="105" t="s">
        <v>138</v>
      </c>
      <c r="C36" s="105" t="s">
        <v>253</v>
      </c>
      <c r="D36" s="177">
        <f>SUM(D21:D32)</f>
        <v>1631542.11046466</v>
      </c>
      <c r="E36" s="178">
        <f>SUM(E21:E33)</f>
        <v>966504.98913281946</v>
      </c>
      <c r="F36" s="172">
        <v>246636</v>
      </c>
      <c r="G36" s="179"/>
      <c r="H36" s="180">
        <f>SUM(H21:H34)</f>
        <v>2351411.1024240423</v>
      </c>
    </row>
    <row r="37" spans="1:9" ht="18" customHeight="1" thickBot="1" x14ac:dyDescent="0.6">
      <c r="B37" s="105"/>
      <c r="D37" s="181"/>
      <c r="E37" s="181"/>
      <c r="F37" s="181"/>
      <c r="G37" s="181"/>
      <c r="H37" s="123"/>
    </row>
    <row r="38" spans="1:9" ht="42.75" customHeight="1" x14ac:dyDescent="0.55000000000000004">
      <c r="D38" s="109" t="s">
        <v>99</v>
      </c>
      <c r="E38" s="109" t="s">
        <v>100</v>
      </c>
      <c r="F38" s="109" t="s">
        <v>249</v>
      </c>
      <c r="G38" s="109" t="s">
        <v>250</v>
      </c>
      <c r="H38" s="109" t="s">
        <v>251</v>
      </c>
    </row>
    <row r="39" spans="1:9" ht="18.75" customHeight="1" x14ac:dyDescent="0.55000000000000004">
      <c r="A39" s="110" t="s">
        <v>254</v>
      </c>
      <c r="B39" s="105" t="s">
        <v>139</v>
      </c>
    </row>
    <row r="40" spans="1:9" ht="18" customHeight="1" x14ac:dyDescent="0.55000000000000004">
      <c r="A40" s="42" t="s">
        <v>192</v>
      </c>
      <c r="B40" s="44" t="s">
        <v>140</v>
      </c>
      <c r="D40" s="113">
        <v>130815204.23005669</v>
      </c>
      <c r="E40" s="120">
        <v>77493278.740302011</v>
      </c>
      <c r="F40" s="120"/>
      <c r="G40" s="125"/>
      <c r="H40" s="182">
        <v>208308482.9703587</v>
      </c>
      <c r="I40" s="173"/>
    </row>
    <row r="41" spans="1:9" ht="18" customHeight="1" x14ac:dyDescent="0.55000000000000004">
      <c r="A41" s="42" t="s">
        <v>193</v>
      </c>
      <c r="B41" s="44" t="s">
        <v>141</v>
      </c>
      <c r="D41" s="183">
        <v>6670950</v>
      </c>
      <c r="E41" s="122">
        <v>3951786.7273553517</v>
      </c>
      <c r="F41" s="122"/>
      <c r="G41" s="160"/>
      <c r="H41" s="182">
        <v>10622736.727355352</v>
      </c>
      <c r="I41" s="173"/>
    </row>
    <row r="42" spans="1:9" ht="18" customHeight="1" x14ac:dyDescent="0.55000000000000004">
      <c r="A42" s="42" t="s">
        <v>194</v>
      </c>
      <c r="B42" s="44" t="s">
        <v>142</v>
      </c>
      <c r="D42" s="113"/>
      <c r="E42" s="120"/>
      <c r="F42" s="120"/>
      <c r="G42" s="113"/>
      <c r="H42" s="114">
        <f t="shared" ref="H42:H47" si="0">(D42+E42)-F42-G42</f>
        <v>0</v>
      </c>
      <c r="I42" s="173"/>
    </row>
    <row r="43" spans="1:9" ht="18" customHeight="1" x14ac:dyDescent="0.55000000000000004">
      <c r="A43" s="42" t="s">
        <v>195</v>
      </c>
      <c r="B43" s="44" t="s">
        <v>143</v>
      </c>
      <c r="D43" s="113"/>
      <c r="E43" s="120"/>
      <c r="F43" s="120"/>
      <c r="G43" s="113"/>
      <c r="H43" s="114">
        <f t="shared" si="0"/>
        <v>0</v>
      </c>
      <c r="I43" s="173"/>
    </row>
    <row r="44" spans="1:9" ht="18" customHeight="1" x14ac:dyDescent="0.55000000000000004">
      <c r="A44" s="42" t="s">
        <v>144</v>
      </c>
      <c r="B44" s="43"/>
      <c r="D44" s="121"/>
      <c r="E44" s="122"/>
      <c r="F44" s="122"/>
      <c r="G44" s="121"/>
      <c r="H44" s="114">
        <f t="shared" si="0"/>
        <v>0</v>
      </c>
      <c r="I44" s="173"/>
    </row>
    <row r="45" spans="1:9" ht="18" customHeight="1" x14ac:dyDescent="0.55000000000000004">
      <c r="A45" s="42" t="s">
        <v>145</v>
      </c>
      <c r="B45" s="43"/>
      <c r="D45" s="113"/>
      <c r="E45" s="120"/>
      <c r="F45" s="120"/>
      <c r="G45" s="113"/>
      <c r="H45" s="114">
        <f t="shared" si="0"/>
        <v>0</v>
      </c>
      <c r="I45" s="173"/>
    </row>
    <row r="46" spans="1:9" ht="18" customHeight="1" x14ac:dyDescent="0.55000000000000004">
      <c r="A46" s="42" t="s">
        <v>146</v>
      </c>
      <c r="B46" s="43"/>
      <c r="D46" s="113"/>
      <c r="E46" s="120"/>
      <c r="F46" s="120"/>
      <c r="G46" s="113"/>
      <c r="H46" s="114">
        <f t="shared" si="0"/>
        <v>0</v>
      </c>
      <c r="I46" s="173"/>
    </row>
    <row r="47" spans="1:9" ht="18" customHeight="1" x14ac:dyDescent="0.55000000000000004">
      <c r="A47" s="42" t="s">
        <v>147</v>
      </c>
      <c r="B47" s="43"/>
      <c r="D47" s="113"/>
      <c r="E47" s="120"/>
      <c r="F47" s="120"/>
      <c r="G47" s="113"/>
      <c r="H47" s="114">
        <f t="shared" si="0"/>
        <v>0</v>
      </c>
      <c r="I47" s="173"/>
    </row>
    <row r="48" spans="1:9" ht="18" customHeight="1" x14ac:dyDescent="0.55000000000000004">
      <c r="I48" s="173"/>
    </row>
    <row r="49" spans="1:9" ht="18" customHeight="1" x14ac:dyDescent="0.55000000000000004">
      <c r="A49" s="110" t="s">
        <v>148</v>
      </c>
      <c r="B49" s="105" t="s">
        <v>255</v>
      </c>
      <c r="C49" s="105" t="s">
        <v>253</v>
      </c>
      <c r="D49" s="114">
        <f>SUM(D40:D47)</f>
        <v>137486154.2300567</v>
      </c>
      <c r="E49" s="114">
        <f>SUM(E40:E47)</f>
        <v>81445065.467657357</v>
      </c>
      <c r="F49" s="114">
        <f>SUM(F40:F47)</f>
        <v>0</v>
      </c>
      <c r="G49" s="114">
        <f>SUM(G40:G47)</f>
        <v>0</v>
      </c>
      <c r="H49" s="114">
        <f>SUM(H40:H47)</f>
        <v>218931219.69771406</v>
      </c>
      <c r="I49" s="173"/>
    </row>
    <row r="50" spans="1:9" ht="18" customHeight="1" thickBot="1" x14ac:dyDescent="0.6">
      <c r="D50" s="123"/>
      <c r="E50" s="123"/>
      <c r="F50" s="123"/>
      <c r="G50" s="123"/>
      <c r="H50" s="123"/>
    </row>
    <row r="51" spans="1:9" ht="42.75" customHeight="1" x14ac:dyDescent="0.55000000000000004">
      <c r="D51" s="109" t="s">
        <v>99</v>
      </c>
      <c r="E51" s="109" t="s">
        <v>100</v>
      </c>
      <c r="F51" s="109" t="s">
        <v>249</v>
      </c>
      <c r="G51" s="109" t="s">
        <v>250</v>
      </c>
      <c r="H51" s="109" t="s">
        <v>251</v>
      </c>
    </row>
    <row r="52" spans="1:9" ht="18" customHeight="1" x14ac:dyDescent="0.55000000000000004">
      <c r="A52" s="110" t="s">
        <v>256</v>
      </c>
      <c r="B52" s="124" t="s">
        <v>257</v>
      </c>
    </row>
    <row r="53" spans="1:9" ht="18" customHeight="1" x14ac:dyDescent="0.55000000000000004">
      <c r="A53" s="42" t="s">
        <v>258</v>
      </c>
      <c r="B53" s="44" t="s">
        <v>259</v>
      </c>
      <c r="D53" s="184">
        <v>15895772.217999995</v>
      </c>
      <c r="E53" s="184">
        <v>9416016.5628924891</v>
      </c>
      <c r="F53" s="125">
        <v>0</v>
      </c>
      <c r="G53" s="184">
        <v>10081487.120000003</v>
      </c>
      <c r="H53" s="184">
        <v>15230301.660892481</v>
      </c>
      <c r="I53" s="173"/>
    </row>
    <row r="54" spans="1:9" ht="18" customHeight="1" x14ac:dyDescent="0.55000000000000004">
      <c r="A54" s="42" t="s">
        <v>260</v>
      </c>
      <c r="B54" s="130"/>
      <c r="D54" s="113"/>
      <c r="E54" s="120"/>
      <c r="F54" s="120"/>
      <c r="G54" s="113"/>
      <c r="H54" s="114">
        <f t="shared" ref="H54:H62" si="1">(D54+E54)-F54-G54</f>
        <v>0</v>
      </c>
    </row>
    <row r="55" spans="1:9" ht="18" customHeight="1" x14ac:dyDescent="0.55000000000000004">
      <c r="A55" s="42" t="s">
        <v>262</v>
      </c>
      <c r="B55" s="133"/>
      <c r="D55" s="113"/>
      <c r="E55" s="120"/>
      <c r="F55" s="120"/>
      <c r="G55" s="113"/>
      <c r="H55" s="114">
        <f t="shared" si="1"/>
        <v>0</v>
      </c>
    </row>
    <row r="56" spans="1:9" ht="18" customHeight="1" x14ac:dyDescent="0.55000000000000004">
      <c r="A56" s="42" t="s">
        <v>264</v>
      </c>
      <c r="B56" s="130"/>
      <c r="D56" s="113"/>
      <c r="E56" s="120"/>
      <c r="F56" s="120"/>
      <c r="G56" s="113"/>
      <c r="H56" s="114">
        <f t="shared" si="1"/>
        <v>0</v>
      </c>
    </row>
    <row r="57" spans="1:9" ht="18" customHeight="1" x14ac:dyDescent="0.55000000000000004">
      <c r="A57" s="42" t="s">
        <v>266</v>
      </c>
      <c r="B57" s="130"/>
      <c r="D57" s="113"/>
      <c r="E57" s="120"/>
      <c r="F57" s="120"/>
      <c r="G57" s="113"/>
      <c r="H57" s="114">
        <f t="shared" si="1"/>
        <v>0</v>
      </c>
    </row>
    <row r="58" spans="1:9" ht="18" customHeight="1" x14ac:dyDescent="0.55000000000000004">
      <c r="A58" s="42" t="s">
        <v>268</v>
      </c>
      <c r="B58" s="130"/>
      <c r="D58" s="113"/>
      <c r="E58" s="120"/>
      <c r="F58" s="120"/>
      <c r="G58" s="113"/>
      <c r="H58" s="114">
        <f>(D58+E58)-F58-G58</f>
        <v>0</v>
      </c>
    </row>
    <row r="59" spans="1:9" ht="18" customHeight="1" x14ac:dyDescent="0.55000000000000004">
      <c r="A59" s="42" t="s">
        <v>270</v>
      </c>
      <c r="B59" s="185"/>
      <c r="D59" s="131"/>
      <c r="E59" s="132"/>
      <c r="F59" s="132"/>
      <c r="G59" s="131"/>
      <c r="H59" s="114">
        <f t="shared" si="1"/>
        <v>0</v>
      </c>
    </row>
    <row r="60" spans="1:9" ht="18" customHeight="1" x14ac:dyDescent="0.55000000000000004">
      <c r="A60" s="42" t="s">
        <v>272</v>
      </c>
      <c r="B60" s="127"/>
      <c r="C60" s="126"/>
      <c r="D60" s="125"/>
      <c r="E60" s="125"/>
      <c r="F60" s="125"/>
      <c r="G60" s="125"/>
      <c r="H60" s="114">
        <f t="shared" si="1"/>
        <v>0</v>
      </c>
    </row>
    <row r="61" spans="1:9" ht="18" customHeight="1" x14ac:dyDescent="0.55000000000000004">
      <c r="A61" s="42" t="s">
        <v>274</v>
      </c>
      <c r="B61" s="127"/>
      <c r="C61" s="126"/>
      <c r="D61" s="125"/>
      <c r="E61" s="125"/>
      <c r="F61" s="125"/>
      <c r="G61" s="125"/>
      <c r="H61" s="114">
        <f t="shared" si="1"/>
        <v>0</v>
      </c>
    </row>
    <row r="62" spans="1:9" ht="18" customHeight="1" x14ac:dyDescent="0.55000000000000004">
      <c r="A62" s="42" t="s">
        <v>275</v>
      </c>
      <c r="B62" s="127"/>
      <c r="C62" s="126"/>
      <c r="D62" s="125"/>
      <c r="E62" s="125"/>
      <c r="F62" s="125"/>
      <c r="G62" s="125"/>
      <c r="H62" s="114">
        <f t="shared" si="1"/>
        <v>0</v>
      </c>
    </row>
    <row r="63" spans="1:9" ht="18" customHeight="1" x14ac:dyDescent="0.55000000000000004">
      <c r="A63" s="42"/>
      <c r="E63" s="186"/>
      <c r="F63" s="128"/>
    </row>
    <row r="64" spans="1:9" ht="18" customHeight="1" x14ac:dyDescent="0.55000000000000004">
      <c r="A64" s="42" t="s">
        <v>200</v>
      </c>
      <c r="B64" s="105" t="s">
        <v>276</v>
      </c>
      <c r="C64" s="105" t="s">
        <v>253</v>
      </c>
      <c r="D64" s="114">
        <v>15895772.217999995</v>
      </c>
      <c r="E64" s="114">
        <v>9416016.5628924891</v>
      </c>
      <c r="F64" s="114">
        <v>0</v>
      </c>
      <c r="G64" s="114">
        <v>10081487.120000003</v>
      </c>
      <c r="H64" s="114">
        <v>15230301.660892481</v>
      </c>
    </row>
    <row r="65" spans="1:10" ht="18" customHeight="1" x14ac:dyDescent="0.55000000000000004">
      <c r="D65" s="149"/>
      <c r="E65" s="149"/>
      <c r="F65" s="149"/>
      <c r="G65" s="149"/>
      <c r="H65" s="149"/>
    </row>
    <row r="66" spans="1:10" ht="42.75" customHeight="1" x14ac:dyDescent="0.55000000000000004">
      <c r="D66" s="109" t="s">
        <v>99</v>
      </c>
      <c r="E66" s="109" t="s">
        <v>100</v>
      </c>
      <c r="F66" s="109" t="s">
        <v>249</v>
      </c>
      <c r="G66" s="109" t="s">
        <v>250</v>
      </c>
      <c r="H66" s="109" t="s">
        <v>251</v>
      </c>
    </row>
    <row r="67" spans="1:10" ht="18" customHeight="1" x14ac:dyDescent="0.55000000000000004">
      <c r="A67" s="110" t="s">
        <v>277</v>
      </c>
      <c r="B67" s="105" t="s">
        <v>151</v>
      </c>
      <c r="D67" s="187"/>
      <c r="E67" s="128"/>
      <c r="F67" s="128"/>
      <c r="G67" s="187"/>
      <c r="H67" s="128"/>
    </row>
    <row r="68" spans="1:10" ht="18" customHeight="1" x14ac:dyDescent="0.55000000000000004">
      <c r="A68" s="42" t="s">
        <v>201</v>
      </c>
      <c r="B68" s="44" t="s">
        <v>152</v>
      </c>
      <c r="D68" s="188">
        <v>0</v>
      </c>
      <c r="E68" s="120">
        <v>1162822.7481289189</v>
      </c>
      <c r="F68" s="120"/>
      <c r="G68" s="188"/>
      <c r="H68" s="114">
        <v>1162822.7481289189</v>
      </c>
      <c r="J68" s="129"/>
    </row>
    <row r="69" spans="1:10" ht="18" customHeight="1" x14ac:dyDescent="0.55000000000000004">
      <c r="A69" s="42" t="s">
        <v>202</v>
      </c>
      <c r="B69" s="44" t="s">
        <v>153</v>
      </c>
      <c r="D69" s="188"/>
      <c r="E69" s="120"/>
      <c r="F69" s="120"/>
      <c r="G69" s="188"/>
      <c r="H69" s="114">
        <f>(D69+E69)-F69-G69</f>
        <v>0</v>
      </c>
    </row>
    <row r="70" spans="1:10" ht="18" customHeight="1" x14ac:dyDescent="0.55000000000000004">
      <c r="A70" s="42" t="s">
        <v>203</v>
      </c>
      <c r="B70" s="130"/>
      <c r="C70" s="105"/>
      <c r="D70" s="131"/>
      <c r="E70" s="120"/>
      <c r="F70" s="132"/>
      <c r="G70" s="131"/>
      <c r="H70" s="114">
        <f>(D70+E70)-F70-G70</f>
        <v>0</v>
      </c>
    </row>
    <row r="71" spans="1:10" ht="18" customHeight="1" x14ac:dyDescent="0.55000000000000004">
      <c r="A71" s="42" t="s">
        <v>278</v>
      </c>
      <c r="B71" s="130"/>
      <c r="C71" s="105"/>
      <c r="D71" s="131"/>
      <c r="E71" s="120"/>
      <c r="F71" s="132"/>
      <c r="G71" s="131"/>
      <c r="H71" s="114">
        <f>(D71+E71)-F71-G71</f>
        <v>0</v>
      </c>
    </row>
    <row r="72" spans="1:10" ht="18" customHeight="1" x14ac:dyDescent="0.55000000000000004">
      <c r="A72" s="42" t="s">
        <v>279</v>
      </c>
      <c r="B72" s="133"/>
      <c r="C72" s="105"/>
      <c r="D72" s="113"/>
      <c r="E72" s="120"/>
      <c r="F72" s="120"/>
      <c r="G72" s="113"/>
      <c r="H72" s="114">
        <f>(D72+E72)-F72-G72</f>
        <v>0</v>
      </c>
    </row>
    <row r="73" spans="1:10" ht="18" customHeight="1" x14ac:dyDescent="0.55000000000000004">
      <c r="A73" s="42"/>
      <c r="C73" s="105"/>
      <c r="D73" s="134"/>
      <c r="E73" s="128"/>
      <c r="F73" s="128"/>
      <c r="G73" s="134"/>
      <c r="H73" s="128"/>
    </row>
    <row r="74" spans="1:10" ht="18" customHeight="1" x14ac:dyDescent="0.55000000000000004">
      <c r="A74" s="110" t="s">
        <v>154</v>
      </c>
      <c r="B74" s="105" t="s">
        <v>280</v>
      </c>
      <c r="C74" s="105" t="s">
        <v>253</v>
      </c>
      <c r="D74" s="114">
        <f>SUM(D68:D72)</f>
        <v>0</v>
      </c>
      <c r="E74" s="135">
        <f>SUM(E68:E72)</f>
        <v>1162822.7481289189</v>
      </c>
      <c r="F74" s="135">
        <f>SUM(F68:F72)</f>
        <v>0</v>
      </c>
      <c r="G74" s="114">
        <f>SUM(G68:G72)</f>
        <v>0</v>
      </c>
      <c r="H74" s="114">
        <f>SUM(H68:H72)</f>
        <v>1162822.7481289189</v>
      </c>
    </row>
    <row r="75" spans="1:10" ht="42.75" customHeight="1" x14ac:dyDescent="0.55000000000000004">
      <c r="D75" s="109" t="s">
        <v>99</v>
      </c>
      <c r="E75" s="109" t="s">
        <v>100</v>
      </c>
      <c r="F75" s="109" t="s">
        <v>249</v>
      </c>
      <c r="G75" s="109" t="s">
        <v>250</v>
      </c>
      <c r="H75" s="109" t="s">
        <v>251</v>
      </c>
    </row>
    <row r="76" spans="1:10" ht="18" customHeight="1" x14ac:dyDescent="0.55000000000000004">
      <c r="A76" s="110" t="s">
        <v>281</v>
      </c>
      <c r="B76" s="105" t="s">
        <v>226</v>
      </c>
    </row>
    <row r="77" spans="1:10" ht="18" customHeight="1" x14ac:dyDescent="0.55000000000000004">
      <c r="A77" s="42" t="s">
        <v>204</v>
      </c>
      <c r="B77" s="44" t="s">
        <v>155</v>
      </c>
      <c r="D77" s="170">
        <v>388467.76999999996</v>
      </c>
      <c r="E77" s="136"/>
      <c r="F77" s="122"/>
      <c r="G77" s="113"/>
      <c r="H77" s="114">
        <f>(D77-F77-G77)</f>
        <v>388467.76999999996</v>
      </c>
    </row>
    <row r="78" spans="1:10" ht="18" customHeight="1" x14ac:dyDescent="0.55000000000000004">
      <c r="A78" s="42" t="s">
        <v>205</v>
      </c>
      <c r="B78" s="44" t="s">
        <v>156</v>
      </c>
      <c r="D78" s="170">
        <v>0</v>
      </c>
      <c r="E78" s="136"/>
      <c r="F78" s="122"/>
      <c r="G78" s="113"/>
      <c r="H78" s="114">
        <f>(D78-F78-G78)</f>
        <v>0</v>
      </c>
    </row>
    <row r="79" spans="1:10" ht="18" customHeight="1" x14ac:dyDescent="0.55000000000000004">
      <c r="A79" s="42" t="s">
        <v>206</v>
      </c>
      <c r="B79" s="44" t="s">
        <v>157</v>
      </c>
      <c r="D79" s="170">
        <v>24242.399999999998</v>
      </c>
      <c r="E79" s="136"/>
      <c r="F79" s="122"/>
      <c r="G79" s="113"/>
      <c r="H79" s="114">
        <f>(D79-F79-G79)</f>
        <v>24242.399999999998</v>
      </c>
    </row>
    <row r="80" spans="1:10" ht="18" customHeight="1" x14ac:dyDescent="0.55000000000000004">
      <c r="A80" s="42" t="s">
        <v>207</v>
      </c>
      <c r="B80" s="44" t="s">
        <v>158</v>
      </c>
      <c r="D80" s="170">
        <v>0</v>
      </c>
      <c r="E80" s="136"/>
      <c r="F80" s="122"/>
      <c r="G80" s="113"/>
      <c r="H80" s="114">
        <f>(D80-F80-G80)</f>
        <v>0</v>
      </c>
    </row>
    <row r="81" spans="1:9" ht="18" customHeight="1" x14ac:dyDescent="0.55000000000000004">
      <c r="A81" s="42"/>
      <c r="H81" s="137"/>
    </row>
    <row r="82" spans="1:9" ht="18" customHeight="1" x14ac:dyDescent="0.55000000000000004">
      <c r="A82" s="42" t="s">
        <v>159</v>
      </c>
      <c r="B82" s="105" t="s">
        <v>282</v>
      </c>
      <c r="C82" s="105" t="s">
        <v>253</v>
      </c>
      <c r="D82" s="114">
        <f>SUM(D77:D80)</f>
        <v>412710.17</v>
      </c>
      <c r="E82" s="138"/>
      <c r="F82" s="114">
        <f>SUM(F77:F80)</f>
        <v>0</v>
      </c>
      <c r="G82" s="114">
        <f>SUM(G77:G80)</f>
        <v>0</v>
      </c>
      <c r="H82" s="114">
        <f>SUM(H77:H80)</f>
        <v>412710.17</v>
      </c>
    </row>
    <row r="83" spans="1:9" ht="18" customHeight="1" thickBot="1" x14ac:dyDescent="0.6">
      <c r="A83" s="42"/>
      <c r="D83" s="123"/>
      <c r="E83" s="123"/>
      <c r="F83" s="123"/>
      <c r="G83" s="123"/>
      <c r="H83" s="123"/>
    </row>
    <row r="84" spans="1:9" ht="42.75" customHeight="1" x14ac:dyDescent="0.55000000000000004">
      <c r="D84" s="109" t="s">
        <v>99</v>
      </c>
      <c r="E84" s="109" t="s">
        <v>100</v>
      </c>
      <c r="F84" s="109" t="s">
        <v>249</v>
      </c>
      <c r="G84" s="109" t="s">
        <v>250</v>
      </c>
      <c r="H84" s="109" t="s">
        <v>251</v>
      </c>
    </row>
    <row r="85" spans="1:9" ht="18" customHeight="1" x14ac:dyDescent="0.55000000000000004">
      <c r="A85" s="110" t="s">
        <v>283</v>
      </c>
      <c r="B85" s="105" t="s">
        <v>160</v>
      </c>
    </row>
    <row r="86" spans="1:9" ht="18" customHeight="1" x14ac:dyDescent="0.55000000000000004">
      <c r="A86" s="42" t="s">
        <v>165</v>
      </c>
      <c r="B86" s="44" t="s">
        <v>188</v>
      </c>
      <c r="D86" s="113">
        <v>96139.680000000008</v>
      </c>
      <c r="E86" s="120">
        <v>56951.93509113256</v>
      </c>
      <c r="F86" s="120"/>
      <c r="G86" s="125"/>
      <c r="H86" s="113">
        <v>153091.61509113258</v>
      </c>
      <c r="I86" s="173"/>
    </row>
    <row r="87" spans="1:9" ht="18" customHeight="1" x14ac:dyDescent="0.55000000000000004">
      <c r="A87" s="42" t="s">
        <v>209</v>
      </c>
      <c r="B87" s="44" t="s">
        <v>161</v>
      </c>
      <c r="D87" s="113">
        <v>0</v>
      </c>
      <c r="E87" s="120">
        <v>0</v>
      </c>
      <c r="F87" s="120"/>
      <c r="G87" s="125"/>
      <c r="H87" s="113">
        <v>0</v>
      </c>
      <c r="I87" s="173"/>
    </row>
    <row r="88" spans="1:9" ht="18" customHeight="1" x14ac:dyDescent="0.55000000000000004">
      <c r="A88" s="42" t="s">
        <v>210</v>
      </c>
      <c r="B88" s="44" t="s">
        <v>186</v>
      </c>
      <c r="D88" s="113">
        <v>48484.800000000003</v>
      </c>
      <c r="E88" s="120">
        <v>28721.784621152725</v>
      </c>
      <c r="F88" s="120"/>
      <c r="G88" s="125"/>
      <c r="H88" s="113">
        <v>77206.584621152724</v>
      </c>
      <c r="I88" s="173"/>
    </row>
    <row r="89" spans="1:9" ht="18" customHeight="1" x14ac:dyDescent="0.55000000000000004">
      <c r="A89" s="42" t="s">
        <v>211</v>
      </c>
      <c r="B89" s="44" t="s">
        <v>162</v>
      </c>
      <c r="D89" s="113">
        <v>20601.36</v>
      </c>
      <c r="E89" s="120">
        <v>12203.986090956978</v>
      </c>
      <c r="F89" s="120"/>
      <c r="G89" s="125"/>
      <c r="H89" s="113">
        <v>32805.346090956977</v>
      </c>
      <c r="I89" s="173"/>
    </row>
    <row r="90" spans="1:9" ht="18" customHeight="1" x14ac:dyDescent="0.55000000000000004">
      <c r="A90" s="42" t="s">
        <v>212</v>
      </c>
      <c r="B90" s="44" t="s">
        <v>163</v>
      </c>
      <c r="D90" s="113">
        <v>0</v>
      </c>
      <c r="E90" s="120">
        <v>0</v>
      </c>
      <c r="F90" s="120"/>
      <c r="G90" s="125"/>
      <c r="H90" s="113">
        <v>0</v>
      </c>
      <c r="I90" s="173"/>
    </row>
    <row r="91" spans="1:9" ht="18" customHeight="1" x14ac:dyDescent="0.55000000000000004">
      <c r="A91" s="42" t="s">
        <v>213</v>
      </c>
      <c r="B91" s="44" t="s">
        <v>164</v>
      </c>
      <c r="D91" s="113">
        <v>0</v>
      </c>
      <c r="E91" s="120">
        <v>0</v>
      </c>
      <c r="F91" s="120"/>
      <c r="G91" s="125"/>
      <c r="H91" s="113">
        <v>0</v>
      </c>
      <c r="I91" s="173"/>
    </row>
    <row r="92" spans="1:9" ht="18" customHeight="1" x14ac:dyDescent="0.55000000000000004">
      <c r="A92" s="42" t="s">
        <v>214</v>
      </c>
      <c r="B92" s="44" t="s">
        <v>187</v>
      </c>
      <c r="D92" s="139">
        <v>0</v>
      </c>
      <c r="E92" s="120">
        <v>0</v>
      </c>
      <c r="F92" s="189"/>
      <c r="G92" s="125"/>
      <c r="H92" s="139">
        <v>0</v>
      </c>
      <c r="I92" s="173"/>
    </row>
    <row r="93" spans="1:9" ht="18" customHeight="1" x14ac:dyDescent="0.55000000000000004">
      <c r="A93" s="42" t="s">
        <v>215</v>
      </c>
      <c r="B93" s="44" t="s">
        <v>189</v>
      </c>
      <c r="D93" s="113">
        <v>474227.98964691174</v>
      </c>
      <c r="E93" s="120">
        <v>280926.68588837824</v>
      </c>
      <c r="F93" s="120"/>
      <c r="G93" s="125"/>
      <c r="H93" s="113">
        <v>755154.67553529004</v>
      </c>
      <c r="I93" s="173"/>
    </row>
    <row r="94" spans="1:9" ht="18" customHeight="1" x14ac:dyDescent="0.55000000000000004">
      <c r="A94" s="42" t="s">
        <v>216</v>
      </c>
      <c r="B94" s="130" t="s">
        <v>329</v>
      </c>
      <c r="D94" s="170">
        <v>368647.62836114177</v>
      </c>
      <c r="E94" s="171">
        <v>218382.21015426415</v>
      </c>
      <c r="F94" s="170"/>
      <c r="G94" s="125"/>
      <c r="H94" s="190">
        <v>587029.83851540589</v>
      </c>
      <c r="I94" s="173"/>
    </row>
    <row r="95" spans="1:9" ht="18" customHeight="1" x14ac:dyDescent="0.55000000000000004">
      <c r="A95" s="42" t="s">
        <v>284</v>
      </c>
      <c r="B95" s="130" t="s">
        <v>330</v>
      </c>
      <c r="D95" s="113">
        <v>920000</v>
      </c>
      <c r="E95" s="120">
        <v>0</v>
      </c>
      <c r="F95" s="120"/>
      <c r="G95" s="113"/>
      <c r="H95" s="191">
        <f>(D95+E95)-F95-G95</f>
        <v>920000</v>
      </c>
      <c r="I95" s="173"/>
    </row>
    <row r="96" spans="1:9" ht="18" customHeight="1" x14ac:dyDescent="0.55000000000000004">
      <c r="A96" s="42" t="s">
        <v>285</v>
      </c>
      <c r="B96" s="130"/>
      <c r="D96" s="113"/>
      <c r="E96" s="120"/>
      <c r="F96" s="120"/>
      <c r="G96" s="113"/>
      <c r="H96" s="191">
        <f>(D96+E96)-F96-G96</f>
        <v>0</v>
      </c>
      <c r="I96" s="173"/>
    </row>
    <row r="97" spans="1:8" ht="18" customHeight="1" x14ac:dyDescent="0.55000000000000004">
      <c r="A97" s="42"/>
      <c r="H97" s="117"/>
    </row>
    <row r="98" spans="1:8" ht="18" customHeight="1" x14ac:dyDescent="0.55000000000000004">
      <c r="A98" s="110" t="s">
        <v>166</v>
      </c>
      <c r="B98" s="105" t="s">
        <v>286</v>
      </c>
      <c r="C98" s="105" t="s">
        <v>253</v>
      </c>
      <c r="D98" s="114">
        <f>SUM(D86:D96)</f>
        <v>1928101.4580080535</v>
      </c>
      <c r="E98" s="114">
        <f>SUM(E86:E96)</f>
        <v>597186.6018458847</v>
      </c>
      <c r="F98" s="114">
        <f>SUM(F86:F96)</f>
        <v>0</v>
      </c>
      <c r="G98" s="114">
        <f>SUM(G86:G96)</f>
        <v>0</v>
      </c>
      <c r="H98" s="114">
        <f>SUM(H86:H96)</f>
        <v>2525288.0598539384</v>
      </c>
    </row>
    <row r="99" spans="1:8" ht="18" customHeight="1" thickBot="1" x14ac:dyDescent="0.6">
      <c r="B99" s="105"/>
      <c r="D99" s="123"/>
      <c r="E99" s="123"/>
      <c r="F99" s="123"/>
      <c r="G99" s="123"/>
      <c r="H99" s="123"/>
    </row>
    <row r="100" spans="1:8" ht="42.75" customHeight="1" x14ac:dyDescent="0.55000000000000004">
      <c r="D100" s="109" t="s">
        <v>99</v>
      </c>
      <c r="E100" s="109" t="s">
        <v>100</v>
      </c>
      <c r="F100" s="109" t="s">
        <v>249</v>
      </c>
      <c r="G100" s="109" t="s">
        <v>250</v>
      </c>
      <c r="H100" s="109" t="s">
        <v>251</v>
      </c>
    </row>
    <row r="101" spans="1:8" ht="18" customHeight="1" x14ac:dyDescent="0.55000000000000004">
      <c r="A101" s="110" t="s">
        <v>287</v>
      </c>
      <c r="B101" s="105" t="s">
        <v>167</v>
      </c>
    </row>
    <row r="102" spans="1:8" ht="18" customHeight="1" x14ac:dyDescent="0.55000000000000004">
      <c r="A102" s="42" t="s">
        <v>219</v>
      </c>
      <c r="B102" s="44" t="s">
        <v>190</v>
      </c>
      <c r="D102" s="113">
        <v>42683.77</v>
      </c>
      <c r="E102" s="120">
        <v>0</v>
      </c>
      <c r="F102" s="125"/>
      <c r="G102" s="113"/>
      <c r="H102" s="113">
        <v>42683.77</v>
      </c>
    </row>
    <row r="103" spans="1:8" ht="18" customHeight="1" x14ac:dyDescent="0.55000000000000004">
      <c r="A103" s="42" t="s">
        <v>220</v>
      </c>
      <c r="B103" s="44" t="s">
        <v>168</v>
      </c>
      <c r="D103" s="113">
        <v>0</v>
      </c>
      <c r="E103" s="120"/>
      <c r="F103" s="125"/>
      <c r="G103" s="113"/>
      <c r="H103" s="113">
        <v>0</v>
      </c>
    </row>
    <row r="104" spans="1:8" ht="18" customHeight="1" x14ac:dyDescent="0.55000000000000004">
      <c r="A104" s="42" t="s">
        <v>221</v>
      </c>
      <c r="B104" s="130"/>
      <c r="D104" s="113">
        <v>0</v>
      </c>
      <c r="E104" s="120"/>
      <c r="F104" s="125"/>
      <c r="G104" s="113"/>
      <c r="H104" s="113">
        <v>0</v>
      </c>
    </row>
    <row r="105" spans="1:8" ht="18" customHeight="1" x14ac:dyDescent="0.55000000000000004">
      <c r="A105" s="42" t="s">
        <v>288</v>
      </c>
      <c r="B105" s="130"/>
      <c r="D105" s="113">
        <v>0</v>
      </c>
      <c r="E105" s="120"/>
      <c r="F105" s="125"/>
      <c r="G105" s="113"/>
      <c r="H105" s="113">
        <v>0</v>
      </c>
    </row>
    <row r="106" spans="1:8" ht="18" customHeight="1" x14ac:dyDescent="0.55000000000000004">
      <c r="A106" s="42" t="s">
        <v>289</v>
      </c>
      <c r="B106" s="130"/>
      <c r="D106" s="113">
        <v>0</v>
      </c>
      <c r="E106" s="120"/>
      <c r="F106" s="125"/>
      <c r="G106" s="113"/>
      <c r="H106" s="113">
        <v>0</v>
      </c>
    </row>
    <row r="107" spans="1:8" ht="18" customHeight="1" x14ac:dyDescent="0.55000000000000004">
      <c r="B107" s="105"/>
    </row>
    <row r="108" spans="1:8" ht="18" customHeight="1" x14ac:dyDescent="0.55000000000000004">
      <c r="A108" s="110" t="s">
        <v>170</v>
      </c>
      <c r="B108" s="105" t="s">
        <v>290</v>
      </c>
      <c r="C108" s="105" t="s">
        <v>253</v>
      </c>
      <c r="D108" s="114">
        <v>42684</v>
      </c>
      <c r="E108" s="114">
        <v>0</v>
      </c>
      <c r="F108" s="174"/>
      <c r="G108" s="114">
        <f>SUM(G102:G106)</f>
        <v>0</v>
      </c>
      <c r="H108" s="114">
        <v>42683.77</v>
      </c>
    </row>
    <row r="109" spans="1:8" ht="18" customHeight="1" thickBot="1" x14ac:dyDescent="0.6">
      <c r="A109" s="192"/>
      <c r="B109" s="193"/>
      <c r="C109" s="194"/>
      <c r="D109" s="123"/>
      <c r="E109" s="123"/>
      <c r="F109" s="123"/>
      <c r="G109" s="123"/>
      <c r="H109" s="123"/>
    </row>
    <row r="110" spans="1:8" ht="25.5" x14ac:dyDescent="0.55000000000000004">
      <c r="A110" s="110" t="s">
        <v>224</v>
      </c>
      <c r="B110" s="105" t="s">
        <v>291</v>
      </c>
      <c r="F110" s="109"/>
      <c r="G110" s="109" t="s">
        <v>292</v>
      </c>
      <c r="H110" s="109" t="s">
        <v>251</v>
      </c>
    </row>
    <row r="111" spans="1:8" ht="18" customHeight="1" x14ac:dyDescent="0.55000000000000004">
      <c r="A111" s="110" t="s">
        <v>235</v>
      </c>
      <c r="B111" s="105" t="s">
        <v>293</v>
      </c>
      <c r="E111" s="105" t="s">
        <v>294</v>
      </c>
      <c r="F111" s="113"/>
      <c r="G111" s="184">
        <v>246636</v>
      </c>
      <c r="H111" s="114">
        <v>22001000</v>
      </c>
    </row>
    <row r="112" spans="1:8" ht="18" customHeight="1" x14ac:dyDescent="0.55000000000000004">
      <c r="B112" s="105"/>
      <c r="D112" s="105"/>
    </row>
    <row r="113" spans="1:7" ht="18" customHeight="1" x14ac:dyDescent="0.55000000000000004">
      <c r="A113" s="110"/>
      <c r="B113" s="105" t="s">
        <v>295</v>
      </c>
    </row>
    <row r="114" spans="1:7" ht="18" customHeight="1" x14ac:dyDescent="0.55000000000000004">
      <c r="A114" s="42" t="s">
        <v>296</v>
      </c>
      <c r="B114" s="44" t="s">
        <v>297</v>
      </c>
      <c r="D114" s="143" t="s">
        <v>298</v>
      </c>
      <c r="E114" s="195">
        <v>0.59238740019867508</v>
      </c>
      <c r="F114" s="143" t="s">
        <v>299</v>
      </c>
      <c r="G114" s="144">
        <v>9.8000000000000004E-2</v>
      </c>
    </row>
    <row r="115" spans="1:7" ht="18" customHeight="1" x14ac:dyDescent="0.55000000000000004">
      <c r="A115" s="42"/>
      <c r="B115" s="105"/>
      <c r="F115" s="126"/>
    </row>
    <row r="116" spans="1:7" ht="18" customHeight="1" x14ac:dyDescent="0.55000000000000004">
      <c r="A116" s="42" t="s">
        <v>300</v>
      </c>
      <c r="B116" s="105" t="s">
        <v>301</v>
      </c>
      <c r="F116" s="126"/>
    </row>
    <row r="117" spans="1:7" ht="18" customHeight="1" x14ac:dyDescent="0.55000000000000004">
      <c r="A117" s="42" t="s">
        <v>302</v>
      </c>
      <c r="B117" s="44" t="s">
        <v>303</v>
      </c>
      <c r="E117" s="113">
        <v>1800516000</v>
      </c>
      <c r="F117" s="145"/>
    </row>
    <row r="118" spans="1:7" ht="18" customHeight="1" x14ac:dyDescent="0.55000000000000004">
      <c r="A118" s="42" t="s">
        <v>304</v>
      </c>
      <c r="B118" s="44" t="s">
        <v>305</v>
      </c>
      <c r="E118" s="113">
        <v>218741000</v>
      </c>
      <c r="F118" s="145"/>
    </row>
    <row r="119" spans="1:7" ht="18" customHeight="1" x14ac:dyDescent="0.55000000000000004">
      <c r="A119" s="42" t="s">
        <v>306</v>
      </c>
      <c r="B119" s="105" t="s">
        <v>307</v>
      </c>
      <c r="E119" s="114">
        <f>SUM(E117:E118)</f>
        <v>2019257000</v>
      </c>
      <c r="F119" s="146"/>
    </row>
    <row r="120" spans="1:7" ht="18" customHeight="1" x14ac:dyDescent="0.55000000000000004">
      <c r="A120" s="42"/>
      <c r="B120" s="105"/>
      <c r="F120" s="126"/>
    </row>
    <row r="121" spans="1:7" ht="18" customHeight="1" x14ac:dyDescent="0.55000000000000004">
      <c r="A121" s="42" t="s">
        <v>308</v>
      </c>
      <c r="B121" s="105" t="s">
        <v>309</v>
      </c>
      <c r="E121" s="113">
        <v>1954590000</v>
      </c>
      <c r="F121" s="145"/>
    </row>
    <row r="122" spans="1:7" ht="18" customHeight="1" x14ac:dyDescent="0.55000000000000004">
      <c r="A122" s="42"/>
      <c r="F122" s="126"/>
    </row>
    <row r="123" spans="1:7" ht="18" customHeight="1" x14ac:dyDescent="0.55000000000000004">
      <c r="A123" s="42" t="s">
        <v>310</v>
      </c>
      <c r="B123" s="105" t="s">
        <v>311</v>
      </c>
      <c r="E123" s="113">
        <v>64667000</v>
      </c>
      <c r="F123" s="145"/>
    </row>
    <row r="124" spans="1:7" ht="18" customHeight="1" x14ac:dyDescent="0.55000000000000004">
      <c r="A124" s="42"/>
      <c r="F124" s="126"/>
    </row>
    <row r="125" spans="1:7" ht="18" customHeight="1" x14ac:dyDescent="0.55000000000000004">
      <c r="A125" s="42" t="s">
        <v>312</v>
      </c>
      <c r="B125" s="105" t="s">
        <v>313</v>
      </c>
      <c r="E125" s="113">
        <v>-56592000</v>
      </c>
      <c r="F125" s="145"/>
    </row>
    <row r="126" spans="1:7" ht="18" customHeight="1" x14ac:dyDescent="0.55000000000000004">
      <c r="A126" s="42"/>
      <c r="F126" s="126"/>
    </row>
    <row r="127" spans="1:7" ht="18" customHeight="1" x14ac:dyDescent="0.55000000000000004">
      <c r="A127" s="42" t="s">
        <v>314</v>
      </c>
      <c r="B127" s="105" t="s">
        <v>315</v>
      </c>
      <c r="E127" s="113">
        <v>8075000</v>
      </c>
      <c r="F127" s="145"/>
    </row>
    <row r="128" spans="1:7" ht="18" customHeight="1" x14ac:dyDescent="0.55000000000000004">
      <c r="A128" s="42"/>
    </row>
    <row r="129" spans="1:8" ht="42.75" customHeight="1" x14ac:dyDescent="0.55000000000000004">
      <c r="D129" s="109" t="s">
        <v>99</v>
      </c>
      <c r="E129" s="109" t="s">
        <v>100</v>
      </c>
      <c r="F129" s="109" t="s">
        <v>249</v>
      </c>
      <c r="G129" s="109" t="s">
        <v>250</v>
      </c>
      <c r="H129" s="109" t="s">
        <v>251</v>
      </c>
    </row>
    <row r="130" spans="1:8" ht="18" customHeight="1" x14ac:dyDescent="0.55000000000000004">
      <c r="A130" s="110" t="s">
        <v>316</v>
      </c>
      <c r="B130" s="105" t="s">
        <v>172</v>
      </c>
    </row>
    <row r="131" spans="1:8" ht="18" customHeight="1" x14ac:dyDescent="0.55000000000000004">
      <c r="A131" s="42" t="s">
        <v>229</v>
      </c>
      <c r="B131" s="44" t="s">
        <v>173</v>
      </c>
      <c r="D131" s="170">
        <v>7272.7199999999993</v>
      </c>
      <c r="E131" s="171">
        <v>4308.2676931729075</v>
      </c>
      <c r="F131" s="170"/>
      <c r="G131" s="125"/>
      <c r="H131" s="184">
        <v>11580.987693172907</v>
      </c>
    </row>
    <row r="132" spans="1:8" ht="18" customHeight="1" x14ac:dyDescent="0.55000000000000004">
      <c r="A132" s="42" t="s">
        <v>230</v>
      </c>
      <c r="B132" s="44" t="s">
        <v>10</v>
      </c>
      <c r="D132" s="170"/>
      <c r="E132" s="171">
        <v>0</v>
      </c>
      <c r="F132" s="170"/>
      <c r="G132" s="125"/>
      <c r="H132" s="184">
        <v>0</v>
      </c>
    </row>
    <row r="133" spans="1:8" ht="18" customHeight="1" x14ac:dyDescent="0.55000000000000004">
      <c r="A133" s="42" t="s">
        <v>231</v>
      </c>
      <c r="B133" s="43"/>
      <c r="D133" s="170"/>
      <c r="E133" s="171">
        <v>0</v>
      </c>
      <c r="F133" s="170"/>
      <c r="G133" s="125"/>
      <c r="H133" s="184">
        <v>0</v>
      </c>
    </row>
    <row r="134" spans="1:8" ht="18" customHeight="1" x14ac:dyDescent="0.55000000000000004">
      <c r="A134" s="42" t="s">
        <v>317</v>
      </c>
      <c r="B134" s="43"/>
      <c r="D134" s="170"/>
      <c r="E134" s="171">
        <v>0</v>
      </c>
      <c r="F134" s="170"/>
      <c r="G134" s="125"/>
      <c r="H134" s="184">
        <v>0</v>
      </c>
    </row>
    <row r="135" spans="1:8" ht="18" customHeight="1" x14ac:dyDescent="0.55000000000000004">
      <c r="A135" s="42" t="s">
        <v>318</v>
      </c>
      <c r="B135" s="43"/>
      <c r="D135" s="170"/>
      <c r="E135" s="171">
        <v>0</v>
      </c>
      <c r="F135" s="170"/>
      <c r="G135" s="125"/>
      <c r="H135" s="184">
        <v>0</v>
      </c>
    </row>
    <row r="136" spans="1:8" ht="18" customHeight="1" x14ac:dyDescent="0.55000000000000004">
      <c r="A136" s="110"/>
    </row>
    <row r="137" spans="1:8" ht="18" customHeight="1" x14ac:dyDescent="0.55000000000000004">
      <c r="A137" s="110" t="s">
        <v>174</v>
      </c>
      <c r="B137" s="105" t="s">
        <v>319</v>
      </c>
      <c r="D137" s="114">
        <f>SUM(D131:D135)</f>
        <v>7272.7199999999993</v>
      </c>
      <c r="E137" s="114">
        <f>SUM(E131:E135)</f>
        <v>4308.2676931729075</v>
      </c>
      <c r="F137" s="114">
        <f>SUM(F131:F135)</f>
        <v>0</v>
      </c>
      <c r="G137" s="196">
        <v>0</v>
      </c>
      <c r="H137" s="114">
        <f>SUM(H131:H135)</f>
        <v>11580.987693172907</v>
      </c>
    </row>
    <row r="138" spans="1:8" ht="18" customHeight="1" x14ac:dyDescent="0.55000000000000004">
      <c r="A138" s="44"/>
    </row>
    <row r="139" spans="1:8" ht="42.75" customHeight="1" x14ac:dyDescent="0.55000000000000004">
      <c r="D139" s="109" t="s">
        <v>99</v>
      </c>
      <c r="E139" s="109" t="s">
        <v>100</v>
      </c>
      <c r="F139" s="109" t="s">
        <v>249</v>
      </c>
      <c r="G139" s="109" t="s">
        <v>250</v>
      </c>
      <c r="H139" s="109" t="s">
        <v>251</v>
      </c>
    </row>
    <row r="140" spans="1:8" ht="18" customHeight="1" x14ac:dyDescent="0.55000000000000004">
      <c r="A140" s="110" t="s">
        <v>320</v>
      </c>
      <c r="B140" s="105" t="s">
        <v>175</v>
      </c>
    </row>
    <row r="141" spans="1:8" ht="18" customHeight="1" x14ac:dyDescent="0.55000000000000004">
      <c r="A141" s="42" t="s">
        <v>137</v>
      </c>
      <c r="B141" s="105" t="s">
        <v>6</v>
      </c>
      <c r="D141" s="147">
        <f t="shared" ref="D141:H141" si="2">D36</f>
        <v>1631542.11046466</v>
      </c>
      <c r="E141" s="147">
        <f t="shared" si="2"/>
        <v>966504.98913281946</v>
      </c>
      <c r="F141" s="147">
        <f>F36</f>
        <v>246636</v>
      </c>
      <c r="G141" s="147">
        <f t="shared" si="2"/>
        <v>0</v>
      </c>
      <c r="H141" s="147">
        <f t="shared" si="2"/>
        <v>2351411.1024240423</v>
      </c>
    </row>
    <row r="142" spans="1:8" ht="18" customHeight="1" x14ac:dyDescent="0.55000000000000004">
      <c r="A142" s="42" t="s">
        <v>148</v>
      </c>
      <c r="B142" s="105" t="s">
        <v>176</v>
      </c>
      <c r="D142" s="147">
        <f t="shared" ref="D142:H142" si="3">D49</f>
        <v>137486154.2300567</v>
      </c>
      <c r="E142" s="147">
        <f t="shared" si="3"/>
        <v>81445065.467657357</v>
      </c>
      <c r="F142" s="147">
        <f>F49</f>
        <v>0</v>
      </c>
      <c r="G142" s="147">
        <f t="shared" si="3"/>
        <v>0</v>
      </c>
      <c r="H142" s="147">
        <f t="shared" si="3"/>
        <v>218931219.69771406</v>
      </c>
    </row>
    <row r="143" spans="1:8" ht="18" customHeight="1" x14ac:dyDescent="0.55000000000000004">
      <c r="A143" s="42" t="s">
        <v>200</v>
      </c>
      <c r="B143" s="105" t="s">
        <v>177</v>
      </c>
      <c r="D143" s="147">
        <f t="shared" ref="D143:H143" si="4">D64</f>
        <v>15895772.217999995</v>
      </c>
      <c r="E143" s="147">
        <f t="shared" si="4"/>
        <v>9416016.5628924891</v>
      </c>
      <c r="F143" s="147">
        <f>F64</f>
        <v>0</v>
      </c>
      <c r="G143" s="147">
        <f t="shared" si="4"/>
        <v>10081487.120000003</v>
      </c>
      <c r="H143" s="147">
        <f t="shared" si="4"/>
        <v>15230301.660892481</v>
      </c>
    </row>
    <row r="144" spans="1:8" ht="18" customHeight="1" x14ac:dyDescent="0.55000000000000004">
      <c r="A144" s="42" t="s">
        <v>154</v>
      </c>
      <c r="B144" s="105" t="s">
        <v>8</v>
      </c>
      <c r="D144" s="147">
        <f t="shared" ref="D144:H144" si="5">D74</f>
        <v>0</v>
      </c>
      <c r="E144" s="147">
        <f t="shared" si="5"/>
        <v>1162822.7481289189</v>
      </c>
      <c r="F144" s="147">
        <f>F74</f>
        <v>0</v>
      </c>
      <c r="G144" s="147">
        <f t="shared" si="5"/>
        <v>0</v>
      </c>
      <c r="H144" s="147">
        <f t="shared" si="5"/>
        <v>1162822.7481289189</v>
      </c>
    </row>
    <row r="145" spans="1:8" ht="18" customHeight="1" x14ac:dyDescent="0.55000000000000004">
      <c r="A145" s="42" t="s">
        <v>159</v>
      </c>
      <c r="B145" s="105" t="s">
        <v>9</v>
      </c>
      <c r="D145" s="147">
        <f t="shared" ref="D145:H145" si="6">D82</f>
        <v>412710.17</v>
      </c>
      <c r="E145" s="147">
        <f t="shared" si="6"/>
        <v>0</v>
      </c>
      <c r="F145" s="147">
        <f>F82</f>
        <v>0</v>
      </c>
      <c r="G145" s="147">
        <f t="shared" si="6"/>
        <v>0</v>
      </c>
      <c r="H145" s="147">
        <f t="shared" si="6"/>
        <v>412710.17</v>
      </c>
    </row>
    <row r="146" spans="1:8" ht="18" customHeight="1" x14ac:dyDescent="0.55000000000000004">
      <c r="A146" s="42" t="s">
        <v>166</v>
      </c>
      <c r="B146" s="105" t="s">
        <v>178</v>
      </c>
      <c r="D146" s="147">
        <f t="shared" ref="D146:H146" si="7">D98</f>
        <v>1928101.4580080535</v>
      </c>
      <c r="E146" s="147">
        <f t="shared" si="7"/>
        <v>597186.6018458847</v>
      </c>
      <c r="F146" s="147">
        <f>F98</f>
        <v>0</v>
      </c>
      <c r="G146" s="147">
        <f t="shared" si="7"/>
        <v>0</v>
      </c>
      <c r="H146" s="147">
        <f t="shared" si="7"/>
        <v>2525288.0598539384</v>
      </c>
    </row>
    <row r="147" spans="1:8" ht="18" customHeight="1" x14ac:dyDescent="0.55000000000000004">
      <c r="A147" s="42" t="s">
        <v>170</v>
      </c>
      <c r="B147" s="105" t="s">
        <v>11</v>
      </c>
      <c r="D147" s="114">
        <f t="shared" ref="D147:H147" si="8">D108</f>
        <v>42684</v>
      </c>
      <c r="E147" s="114">
        <f t="shared" si="8"/>
        <v>0</v>
      </c>
      <c r="F147" s="114">
        <f>F108</f>
        <v>0</v>
      </c>
      <c r="G147" s="114">
        <f t="shared" si="8"/>
        <v>0</v>
      </c>
      <c r="H147" s="114">
        <f t="shared" si="8"/>
        <v>42683.77</v>
      </c>
    </row>
    <row r="148" spans="1:8" ht="18" customHeight="1" x14ac:dyDescent="0.55000000000000004">
      <c r="A148" s="42" t="s">
        <v>235</v>
      </c>
      <c r="B148" s="105" t="s">
        <v>179</v>
      </c>
      <c r="D148" s="148" t="s">
        <v>321</v>
      </c>
      <c r="E148" s="148" t="s">
        <v>321</v>
      </c>
      <c r="F148" s="148"/>
      <c r="G148" s="148" t="s">
        <v>321</v>
      </c>
      <c r="H148" s="147">
        <f>H111</f>
        <v>22001000</v>
      </c>
    </row>
    <row r="149" spans="1:8" ht="18" customHeight="1" x14ac:dyDescent="0.55000000000000004">
      <c r="A149" s="42" t="s">
        <v>174</v>
      </c>
      <c r="B149" s="105" t="s">
        <v>180</v>
      </c>
      <c r="D149" s="114">
        <f t="shared" ref="D149:H149" si="9">D137</f>
        <v>7272.7199999999993</v>
      </c>
      <c r="E149" s="114">
        <f t="shared" si="9"/>
        <v>4308.2676931729075</v>
      </c>
      <c r="F149" s="114">
        <f>F137</f>
        <v>0</v>
      </c>
      <c r="G149" s="114">
        <f t="shared" si="9"/>
        <v>0</v>
      </c>
      <c r="H149" s="114">
        <f t="shared" si="9"/>
        <v>11580.987693172907</v>
      </c>
    </row>
    <row r="150" spans="1:8" ht="18" customHeight="1" x14ac:dyDescent="0.55000000000000004">
      <c r="A150" s="42" t="s">
        <v>107</v>
      </c>
      <c r="B150" s="105" t="s">
        <v>108</v>
      </c>
      <c r="D150" s="197">
        <f>D18</f>
        <v>26835393.572193913</v>
      </c>
      <c r="E150" s="197">
        <f t="shared" ref="E150:H150" si="10">E18</f>
        <v>0</v>
      </c>
      <c r="F150" s="197">
        <f t="shared" si="10"/>
        <v>0</v>
      </c>
      <c r="G150" s="197">
        <f t="shared" si="10"/>
        <v>21694877.75949971</v>
      </c>
      <c r="H150" s="197">
        <f t="shared" si="10"/>
        <v>5140515.8126942031</v>
      </c>
    </row>
    <row r="151" spans="1:8" ht="18" customHeight="1" x14ac:dyDescent="0.55000000000000004">
      <c r="B151" s="105"/>
      <c r="D151" s="198"/>
      <c r="E151" s="198"/>
      <c r="F151" s="149"/>
      <c r="G151" s="198"/>
      <c r="H151" s="198"/>
    </row>
    <row r="152" spans="1:8" ht="18" customHeight="1" x14ac:dyDescent="0.55000000000000004">
      <c r="A152" s="110" t="s">
        <v>181</v>
      </c>
      <c r="B152" s="105" t="s">
        <v>175</v>
      </c>
      <c r="D152" s="199">
        <f>SUM(D141:D150)</f>
        <v>184239630.47872332</v>
      </c>
      <c r="E152" s="199">
        <f>SUM(E141:E150)</f>
        <v>93591904.637350664</v>
      </c>
      <c r="F152" s="199">
        <f>SUM(F141:F150)</f>
        <v>246636</v>
      </c>
      <c r="G152" s="199">
        <f>SUM(G141:G150)</f>
        <v>31776364.879499711</v>
      </c>
      <c r="H152" s="199">
        <f>SUM(H141:H150)</f>
        <v>267809534.00940081</v>
      </c>
    </row>
    <row r="154" spans="1:8" ht="18" customHeight="1" x14ac:dyDescent="0.55000000000000004">
      <c r="A154" s="110" t="s">
        <v>322</v>
      </c>
      <c r="B154" s="105" t="s">
        <v>323</v>
      </c>
      <c r="D154" s="200">
        <f>H152/E121</f>
        <v>0.13701570867005397</v>
      </c>
    </row>
    <row r="155" spans="1:8" ht="18" customHeight="1" x14ac:dyDescent="0.55000000000000004">
      <c r="A155" s="110" t="s">
        <v>324</v>
      </c>
      <c r="B155" s="105" t="s">
        <v>325</v>
      </c>
      <c r="D155" s="200">
        <f>H152/E127</f>
        <v>33.165267369585237</v>
      </c>
    </row>
  </sheetData>
  <mergeCells count="4">
    <mergeCell ref="C2:D2"/>
    <mergeCell ref="C5:E5"/>
    <mergeCell ref="C9:E9"/>
    <mergeCell ref="B13:D13"/>
  </mergeCells>
  <printOptions headings="1" gridLines="1"/>
  <pageMargins left="0.17" right="0.16" top="0.35" bottom="0.32" header="0.17" footer="0.17"/>
  <pageSetup paperSize="5" scale="84" fitToHeight="0"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35BD53A-5739-46C9-A1F2-D3C31C9D152C}"/>
</file>

<file path=customXml/itemProps2.xml><?xml version="1.0" encoding="utf-8"?>
<ds:datastoreItem xmlns:ds="http://schemas.openxmlformats.org/officeDocument/2006/customXml" ds:itemID="{2E2E1F1E-8C46-4FAB-8FB5-43B1C162B92F}"/>
</file>

<file path=customXml/itemProps3.xml><?xml version="1.0" encoding="utf-8"?>
<ds:datastoreItem xmlns:ds="http://schemas.openxmlformats.org/officeDocument/2006/customXml" ds:itemID="{447E8198-06F0-4456-872F-CEBF4E4E0C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56</vt:i4>
      </vt:variant>
    </vt:vector>
  </HeadingPairs>
  <TitlesOfParts>
    <vt:vector size="114" baseType="lpstr">
      <vt:lpstr>DME-NSP-all</vt:lpstr>
      <vt:lpstr>Charity in Rates</vt:lpstr>
      <vt:lpstr>Figures</vt:lpstr>
      <vt:lpstr>CB Table 1</vt:lpstr>
      <vt:lpstr>Rate Support-Attachment I</vt:lpstr>
      <vt:lpstr>Attachment II-All Hospitals</vt:lpstr>
      <vt:lpstr>Attachment III-All</vt:lpstr>
      <vt:lpstr>0001_Meritus</vt:lpstr>
      <vt:lpstr>0002_UMMC</vt:lpstr>
      <vt:lpstr>0003_UM Capital Region</vt:lpstr>
      <vt:lpstr>0004_Holy Cross</vt:lpstr>
      <vt:lpstr>0005_Frederick</vt:lpstr>
      <vt:lpstr>0006_UM Harford Memorial</vt:lpstr>
      <vt:lpstr>0008_Mercy</vt:lpstr>
      <vt:lpstr>0009_JHH</vt:lpstr>
      <vt:lpstr>0010_UM Shore Dorchester</vt:lpstr>
      <vt:lpstr>0011_Saint Agnes</vt:lpstr>
      <vt:lpstr>0012_Lifebridge Sinai</vt:lpstr>
      <vt:lpstr>0013_Grace</vt:lpstr>
      <vt:lpstr>0015_MedStar Franklin Square</vt:lpstr>
      <vt:lpstr>0016_White Oak</vt:lpstr>
      <vt:lpstr>0017_Garrett</vt:lpstr>
      <vt:lpstr>0018_MedStar Montgomery</vt:lpstr>
      <vt:lpstr>0019_Peninsula</vt:lpstr>
      <vt:lpstr>0022_Suburban</vt:lpstr>
      <vt:lpstr>0023_AAMC</vt:lpstr>
      <vt:lpstr>0024_MedStar Union Memorial</vt:lpstr>
      <vt:lpstr>0027_Western MD</vt:lpstr>
      <vt:lpstr>0028_MedStar St</vt:lpstr>
      <vt:lpstr>0029_JH Bayview</vt:lpstr>
      <vt:lpstr>0030_UM Shore Chester</vt:lpstr>
      <vt:lpstr>0032_Union Cecil</vt:lpstr>
      <vt:lpstr>0033_Carroll</vt:lpstr>
      <vt:lpstr>0034_MedStar Harbor</vt:lpstr>
      <vt:lpstr>0035_UM Charles Regional</vt:lpstr>
      <vt:lpstr>0037_UM Shore Easton</vt:lpstr>
      <vt:lpstr>0038_UMMC Midtown</vt:lpstr>
      <vt:lpstr>0039_Calvert</vt:lpstr>
      <vt:lpstr>0040_Lifebridge Northwest</vt:lpstr>
      <vt:lpstr>0043_UM BWMC</vt:lpstr>
      <vt:lpstr>0044_GBMC</vt:lpstr>
      <vt:lpstr>0045_McCready</vt:lpstr>
      <vt:lpstr>0048_Howard County</vt:lpstr>
      <vt:lpstr>0049_UM Upper Chesapeake</vt:lpstr>
      <vt:lpstr>0051_Doctors</vt:lpstr>
      <vt:lpstr>0056_MedStar Good Samaritan</vt:lpstr>
      <vt:lpstr>0057_Shady Grove</vt:lpstr>
      <vt:lpstr>0058_UMROI</vt:lpstr>
      <vt:lpstr>0060_Fort Washington</vt:lpstr>
      <vt:lpstr>0061_Atlantic General</vt:lpstr>
      <vt:lpstr>0062_MedStar Southern Maryland</vt:lpstr>
      <vt:lpstr>0063_UM St Joseph</vt:lpstr>
      <vt:lpstr>0064_Lifebridge Levindale</vt:lpstr>
      <vt:lpstr>0065_Holy Cross Germantown</vt:lpstr>
      <vt:lpstr>3029_Adventist Rehab</vt:lpstr>
      <vt:lpstr>3300_Mt Washington Peds</vt:lpstr>
      <vt:lpstr>4000_Sheppard Pratt</vt:lpstr>
      <vt:lpstr>4020_McNew</vt:lpstr>
      <vt:lpstr>'0001_Meritus'!Print_Area</vt:lpstr>
      <vt:lpstr>'0002_UMMC'!Print_Area</vt:lpstr>
      <vt:lpstr>'0003_UM Capital Region'!Print_Area</vt:lpstr>
      <vt:lpstr>'0004_Holy Cross'!Print_Area</vt:lpstr>
      <vt:lpstr>'0005_Frederick'!Print_Area</vt:lpstr>
      <vt:lpstr>'0006_UM Harford Memorial'!Print_Area</vt:lpstr>
      <vt:lpstr>'0008_Mercy'!Print_Area</vt:lpstr>
      <vt:lpstr>'0009_JHH'!Print_Area</vt:lpstr>
      <vt:lpstr>'0010_UM Shore Dorchester'!Print_Area</vt:lpstr>
      <vt:lpstr>'0011_Saint Agnes'!Print_Area</vt:lpstr>
      <vt:lpstr>'0012_Lifebridge Sinai'!Print_Area</vt:lpstr>
      <vt:lpstr>'0013_Grace'!Print_Area</vt:lpstr>
      <vt:lpstr>'0015_MedStar Franklin Square'!Print_Area</vt:lpstr>
      <vt:lpstr>'0016_White Oak'!Print_Area</vt:lpstr>
      <vt:lpstr>'0017_Garrett'!Print_Area</vt:lpstr>
      <vt:lpstr>'0018_MedStar Montgomery'!Print_Area</vt:lpstr>
      <vt:lpstr>'0019_Peninsula'!Print_Area</vt:lpstr>
      <vt:lpstr>'0022_Suburban'!Print_Area</vt:lpstr>
      <vt:lpstr>'0023_AAMC'!Print_Area</vt:lpstr>
      <vt:lpstr>'0024_MedStar Union Memorial'!Print_Area</vt:lpstr>
      <vt:lpstr>'0027_Western MD'!Print_Area</vt:lpstr>
      <vt:lpstr>'0028_MedStar St'!Print_Area</vt:lpstr>
      <vt:lpstr>'0029_JH Bayview'!Print_Area</vt:lpstr>
      <vt:lpstr>'0030_UM Shore Chester'!Print_Area</vt:lpstr>
      <vt:lpstr>'0032_Union Cecil'!Print_Area</vt:lpstr>
      <vt:lpstr>'0033_Carroll'!Print_Area</vt:lpstr>
      <vt:lpstr>'0034_MedStar Harbor'!Print_Area</vt:lpstr>
      <vt:lpstr>'0035_UM Charles Regional'!Print_Area</vt:lpstr>
      <vt:lpstr>'0037_UM Shore Easton'!Print_Area</vt:lpstr>
      <vt:lpstr>'0038_UMMC Midtown'!Print_Area</vt:lpstr>
      <vt:lpstr>'0039_Calvert'!Print_Area</vt:lpstr>
      <vt:lpstr>'0040_Lifebridge Northwest'!Print_Area</vt:lpstr>
      <vt:lpstr>'0043_UM BWMC'!Print_Area</vt:lpstr>
      <vt:lpstr>'0044_GBMC'!Print_Area</vt:lpstr>
      <vt:lpstr>'0045_McCready'!Print_Area</vt:lpstr>
      <vt:lpstr>'0048_Howard County'!Print_Area</vt:lpstr>
      <vt:lpstr>'0049_UM Upper Chesapeake'!Print_Area</vt:lpstr>
      <vt:lpstr>'0051_Doctors'!Print_Area</vt:lpstr>
      <vt:lpstr>'0056_MedStar Good Samaritan'!Print_Area</vt:lpstr>
      <vt:lpstr>'0057_Shady Grove'!Print_Area</vt:lpstr>
      <vt:lpstr>'0058_UMROI'!Print_Area</vt:lpstr>
      <vt:lpstr>'0060_Fort Washington'!Print_Area</vt:lpstr>
      <vt:lpstr>'0061_Atlantic General'!Print_Area</vt:lpstr>
      <vt:lpstr>'0062_MedStar Southern Maryland'!Print_Area</vt:lpstr>
      <vt:lpstr>'0063_UM St Joseph'!Print_Area</vt:lpstr>
      <vt:lpstr>'0064_Lifebridge Levindale'!Print_Area</vt:lpstr>
      <vt:lpstr>'0065_Holy Cross Germantown'!Print_Area</vt:lpstr>
      <vt:lpstr>'3029_Adventist Rehab'!Print_Area</vt:lpstr>
      <vt:lpstr>'3300_Mt Washington Peds'!Print_Area</vt:lpstr>
      <vt:lpstr>'4000_Sheppard Pratt'!Print_Area</vt:lpstr>
      <vt:lpstr>'4020_McNew'!Print_Area</vt:lpstr>
      <vt:lpstr>'Attachment II-All Hospitals'!Print_Area</vt:lpstr>
      <vt:lpstr>'CB Table 1'!Print_Area</vt:lpstr>
      <vt:lpstr>Figures!Print_Area</vt:lpstr>
      <vt:lpstr>'Rate Support-Attachment I'!Print_Area</vt:lpstr>
      <vt:lpstr>'Attachment III-All'!Print_Titles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Williams</dc:creator>
  <cp:lastModifiedBy>Lynne Diven</cp:lastModifiedBy>
  <dcterms:created xsi:type="dcterms:W3CDTF">2023-07-25T19:44:45Z</dcterms:created>
  <dcterms:modified xsi:type="dcterms:W3CDTF">2023-11-01T13:25:23Z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